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Admin\Desktop\SIDETV\"/>
    </mc:Choice>
  </mc:AlternateContent>
  <xr:revisionPtr revIDLastSave="0" documentId="13_ncr:1_{5B552741-0156-4B4C-A9C7-73ECD2DA87CD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royeccion basica" sheetId="1" r:id="rId1"/>
    <sheet name="proyeccion premium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7" i="1" s="1"/>
  <c r="A8" i="1"/>
  <c r="E16" i="1" l="1"/>
  <c r="D7" i="2"/>
  <c r="E3" i="2"/>
  <c r="B7" i="2" s="1"/>
  <c r="B8" i="2" s="1"/>
  <c r="B9" i="2" s="1"/>
  <c r="G9" i="1" l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B16" i="1"/>
  <c r="C16" i="1" s="1"/>
  <c r="E17" i="1" l="1"/>
  <c r="D18" i="1"/>
  <c r="B17" i="1"/>
  <c r="B18" i="1" s="1"/>
  <c r="E18" i="1"/>
  <c r="C7" i="2"/>
  <c r="C17" i="1" l="1"/>
  <c r="F17" i="1" s="1"/>
  <c r="H17" i="1" s="1"/>
  <c r="B19" i="1"/>
  <c r="C18" i="1"/>
  <c r="F18" i="1"/>
  <c r="H18" i="1" s="1"/>
  <c r="F16" i="1"/>
  <c r="H16" i="1" s="1"/>
  <c r="D19" i="1"/>
  <c r="E19" i="1" s="1"/>
  <c r="C8" i="2"/>
  <c r="B20" i="1" l="1"/>
  <c r="C19" i="1"/>
  <c r="F19" i="1" s="1"/>
  <c r="H19" i="1" s="1"/>
  <c r="D20" i="1"/>
  <c r="E20" i="1" s="1"/>
  <c r="B10" i="2"/>
  <c r="C9" i="2"/>
  <c r="B21" i="1" l="1"/>
  <c r="C20" i="1"/>
  <c r="F20" i="1" s="1"/>
  <c r="H20" i="1" s="1"/>
  <c r="D21" i="1"/>
  <c r="E21" i="1" s="1"/>
  <c r="C10" i="2"/>
  <c r="B11" i="2"/>
  <c r="B22" i="1" l="1"/>
  <c r="C21" i="1"/>
  <c r="F21" i="1" s="1"/>
  <c r="H21" i="1" s="1"/>
  <c r="D22" i="1"/>
  <c r="E22" i="1" s="1"/>
  <c r="B12" i="2"/>
  <c r="C11" i="2"/>
  <c r="B23" i="1" l="1"/>
  <c r="C22" i="1"/>
  <c r="F22" i="1" s="1"/>
  <c r="H22" i="1" s="1"/>
  <c r="D23" i="1"/>
  <c r="E23" i="1" s="1"/>
  <c r="C12" i="2"/>
  <c r="B13" i="2"/>
  <c r="B24" i="1" l="1"/>
  <c r="C23" i="1"/>
  <c r="F23" i="1" s="1"/>
  <c r="H23" i="1" s="1"/>
  <c r="D24" i="1"/>
  <c r="E24" i="1" s="1"/>
  <c r="B14" i="2"/>
  <c r="C13" i="2"/>
  <c r="B25" i="1" l="1"/>
  <c r="C24" i="1"/>
  <c r="F24" i="1" s="1"/>
  <c r="H24" i="1" s="1"/>
  <c r="D25" i="1"/>
  <c r="E25" i="1" s="1"/>
  <c r="C14" i="2"/>
  <c r="B15" i="2"/>
  <c r="B26" i="1" l="1"/>
  <c r="C25" i="1"/>
  <c r="F25" i="1" s="1"/>
  <c r="H25" i="1" s="1"/>
  <c r="D26" i="1"/>
  <c r="E26" i="1" s="1"/>
  <c r="B16" i="2"/>
  <c r="C15" i="2"/>
  <c r="B27" i="1" l="1"/>
  <c r="C26" i="1"/>
  <c r="F26" i="1" s="1"/>
  <c r="H26" i="1" s="1"/>
  <c r="D27" i="1"/>
  <c r="E27" i="1" s="1"/>
  <c r="C16" i="2"/>
  <c r="B17" i="2"/>
  <c r="B28" i="1" l="1"/>
  <c r="C27" i="1"/>
  <c r="F27" i="1" s="1"/>
  <c r="H27" i="1" s="1"/>
  <c r="D28" i="1"/>
  <c r="E28" i="1" s="1"/>
  <c r="B18" i="2"/>
  <c r="C17" i="2"/>
  <c r="B29" i="1" l="1"/>
  <c r="C28" i="1"/>
  <c r="F28" i="1" s="1"/>
  <c r="H28" i="1" s="1"/>
  <c r="D29" i="1"/>
  <c r="E29" i="1" s="1"/>
  <c r="B19" i="2"/>
  <c r="C18" i="2"/>
  <c r="B30" i="1" l="1"/>
  <c r="C29" i="1"/>
  <c r="F29" i="1" s="1"/>
  <c r="H29" i="1" s="1"/>
  <c r="D30" i="1"/>
  <c r="E30" i="1" s="1"/>
  <c r="B20" i="2"/>
  <c r="C19" i="2"/>
  <c r="B31" i="1" l="1"/>
  <c r="C30" i="1"/>
  <c r="F30" i="1" s="1"/>
  <c r="H30" i="1" s="1"/>
  <c r="D31" i="1"/>
  <c r="E31" i="1" s="1"/>
  <c r="C20" i="2"/>
  <c r="B21" i="2"/>
  <c r="B32" i="1" l="1"/>
  <c r="C31" i="1"/>
  <c r="F31" i="1" s="1"/>
  <c r="H31" i="1" s="1"/>
  <c r="D32" i="1"/>
  <c r="E32" i="1" s="1"/>
  <c r="B22" i="2"/>
  <c r="C21" i="2"/>
  <c r="B33" i="1" l="1"/>
  <c r="C32" i="1"/>
  <c r="F32" i="1" s="1"/>
  <c r="H32" i="1" s="1"/>
  <c r="D33" i="1"/>
  <c r="E33" i="1" s="1"/>
  <c r="B23" i="2"/>
  <c r="C22" i="2"/>
  <c r="B34" i="1" l="1"/>
  <c r="C33" i="1"/>
  <c r="F33" i="1" s="1"/>
  <c r="H33" i="1" s="1"/>
  <c r="D34" i="1"/>
  <c r="E34" i="1" s="1"/>
  <c r="B24" i="2"/>
  <c r="C23" i="2"/>
  <c r="B35" i="1" l="1"/>
  <c r="C34" i="1"/>
  <c r="F34" i="1" s="1"/>
  <c r="H34" i="1" s="1"/>
  <c r="D35" i="1"/>
  <c r="E35" i="1" s="1"/>
  <c r="C24" i="2"/>
  <c r="B25" i="2"/>
  <c r="B36" i="1" l="1"/>
  <c r="C35" i="1"/>
  <c r="F35" i="1" s="1"/>
  <c r="H35" i="1" s="1"/>
  <c r="D36" i="1"/>
  <c r="E36" i="1" s="1"/>
  <c r="B26" i="2"/>
  <c r="C25" i="2"/>
  <c r="B37" i="1" l="1"/>
  <c r="C36" i="1"/>
  <c r="F36" i="1" s="1"/>
  <c r="H36" i="1" s="1"/>
  <c r="D37" i="1"/>
  <c r="E37" i="1" s="1"/>
  <c r="B27" i="2"/>
  <c r="C26" i="2"/>
  <c r="B38" i="1" l="1"/>
  <c r="C37" i="1"/>
  <c r="F37" i="1" s="1"/>
  <c r="H37" i="1" s="1"/>
  <c r="D38" i="1"/>
  <c r="E38" i="1" s="1"/>
  <c r="B28" i="2"/>
  <c r="C27" i="2"/>
  <c r="B39" i="1" l="1"/>
  <c r="C39" i="1" s="1"/>
  <c r="C38" i="1"/>
  <c r="F38" i="1" s="1"/>
  <c r="H38" i="1" s="1"/>
  <c r="D39" i="1"/>
  <c r="E39" i="1" s="1"/>
  <c r="C28" i="2"/>
  <c r="B29" i="2"/>
  <c r="F39" i="1" l="1"/>
  <c r="H39" i="1" s="1"/>
  <c r="I16" i="1" s="1"/>
  <c r="B30" i="2"/>
  <c r="C30" i="2" s="1"/>
  <c r="C2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Monica Aguirre</author>
  </authors>
  <commentList>
    <comment ref="A1" authorId="0" shapeId="0" xr:uid="{95E0F6FB-1341-4F5B-BD1E-2E92F60A0624}">
      <text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</rPr>
          <t>INGRESAR NOMBRE ISP</t>
        </r>
        <r>
          <rPr>
            <sz val="9"/>
            <color indexed="81"/>
            <rFont val="Tahoma"/>
            <charset val="1"/>
          </rPr>
          <t xml:space="preserve"> </t>
        </r>
      </text>
    </comment>
    <comment ref="A3" authorId="0" shapeId="0" xr:uid="{6EEA204B-25BF-435C-A4E6-C42B524ED550}">
      <text>
        <r>
          <rPr>
            <b/>
            <sz val="9"/>
            <color indexed="81"/>
            <rFont val="Aptos"/>
            <family val="2"/>
          </rPr>
          <t xml:space="preserve">COLOCAR LA CANTIDAD DE ABONADOS </t>
        </r>
      </text>
    </comment>
    <comment ref="G4" authorId="0" shapeId="0" xr:uid="{99436F38-A406-4C53-B177-4999DDFA4FB0}">
      <text>
        <r>
          <rPr>
            <b/>
            <sz val="9"/>
            <color indexed="81"/>
            <rFont val="Tahoma"/>
            <family val="2"/>
          </rPr>
          <t xml:space="preserve">AGREGAR IMPORTE PROMEDIO DE SU ABONO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" authorId="0" shapeId="0" xr:uid="{F1351B30-46B7-4A63-9CC5-55912CA3C306}">
      <text>
        <r>
          <rPr>
            <b/>
            <sz val="9"/>
            <color indexed="81"/>
            <rFont val="Tahoma"/>
            <family val="2"/>
          </rPr>
          <t xml:space="preserve">
INGRESAR EL PROMEDIO DE CRECIMIENTO EN ABONOS MENSUAL( EN CANTIDAD DE CLIENTES) </t>
        </r>
      </text>
    </comment>
  </commentList>
</comments>
</file>

<file path=xl/sharedStrings.xml><?xml version="1.0" encoding="utf-8"?>
<sst xmlns="http://schemas.openxmlformats.org/spreadsheetml/2006/main" count="86" uniqueCount="52">
  <si>
    <t>ABONADOS ISP</t>
  </si>
  <si>
    <t>LICENCIAS SIDE TV 35%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</si>
  <si>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</si>
  <si>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</si>
  <si>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</si>
  <si>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</si>
  <si>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</si>
  <si>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</si>
  <si>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</si>
  <si>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</si>
  <si>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</si>
  <si>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</si>
  <si>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</si>
  <si>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</si>
  <si>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MES 13</t>
  </si>
  <si>
    <t>MES 14</t>
  </si>
  <si>
    <t>MES 15</t>
  </si>
  <si>
    <t>MES 16</t>
  </si>
  <si>
    <t>MES 17</t>
  </si>
  <si>
    <t>MES 18</t>
  </si>
  <si>
    <t>MES 19</t>
  </si>
  <si>
    <t>MES 20</t>
  </si>
  <si>
    <t>MES 21</t>
  </si>
  <si>
    <t>MES 22</t>
  </si>
  <si>
    <t>MES 23</t>
  </si>
  <si>
    <t>MES 24</t>
  </si>
  <si>
    <t>MESES</t>
  </si>
  <si>
    <t>LICENCIAS ESCALONADAS</t>
  </si>
  <si>
    <t>PACKS FUTBOL</t>
  </si>
  <si>
    <t>IMPORTE A LA FECHA</t>
  </si>
  <si>
    <t xml:space="preserve">FECHA </t>
  </si>
  <si>
    <t>PACKS PELICULAS HBO</t>
  </si>
  <si>
    <t>PACKS PELICULAS UNIVERSAL</t>
  </si>
  <si>
    <t>PROYECCION CRECIMENTO</t>
  </si>
  <si>
    <t>MENSUAL</t>
  </si>
  <si>
    <t xml:space="preserve"> </t>
  </si>
  <si>
    <t>IMPORTES  premium</t>
  </si>
  <si>
    <t>IMPORTE</t>
  </si>
  <si>
    <t>TOTAL A PAGAR</t>
  </si>
  <si>
    <t>IMPORTE PROMEDIO POR ABONADO</t>
  </si>
  <si>
    <t>RENTABILIDAD POR DIFERENCIA</t>
  </si>
  <si>
    <t>RECAUDACION POR DIFERENCIA</t>
  </si>
  <si>
    <t>INCREMENTO SOBRE EL ABONO</t>
  </si>
  <si>
    <t>AUMENTO SOBRE FACTURA</t>
  </si>
  <si>
    <t xml:space="preserve">  </t>
  </si>
  <si>
    <t xml:space="preserve">PROYECCION </t>
  </si>
  <si>
    <t>CRECIMIENTO MENSUAL</t>
  </si>
  <si>
    <t xml:space="preserve">COMPARATIVA </t>
  </si>
  <si>
    <t>PROYECCION CRECIMENTO MENSUAL</t>
  </si>
  <si>
    <t>IMPORTE SERVICIO DE TELEVISION</t>
  </si>
  <si>
    <t>CANTIDAD DE LICENCIAS A CONTRATAR 35%</t>
  </si>
  <si>
    <t xml:space="preserve">NOMBRE ISP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</si>
</sst>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44" formatCode="_-&quot;$&quot;\ * #,##0.00_-;\-&quot;$&quot;\ * #,##0.00_-;_-&quot;$&quot;\ * &quot;-&quot;??_-;_-@_-"/>
    <numFmt numFmtId="164" formatCode="&quot;$&quot;\ #,##0.00"/>
  </numFmts>
  <fonts count="29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name val="Times New Roman"/>
      <family val="1"/>
    </font>
    <font>
      <sz val="9"/>
      <name val="Aptos Narrow"/>
      <family val="2"/>
      <scheme val="minor"/>
    </font>
    <font>
      <b/>
      <u/>
      <sz val="9"/>
      <name val="Times New Roman"/>
      <family val="1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b/>
      <sz val="9"/>
      <color indexed="81"/>
      <name val="Tahoma"/>
      <family val="2"/>
    </font>
    <font>
      <b/>
      <sz val="9"/>
      <color indexed="81"/>
      <name val="Aptos"/>
      <family val="2"/>
    </font>
    <font>
      <sz val="9"/>
      <color indexed="81"/>
      <name val="Tahoma"/>
      <charset val="1"/>
    </font>
    <font>
      <sz val="8"/>
      <color theme="1"/>
      <name val="Aptos Narrow"/>
      <family val="2"/>
      <scheme val="minor"/>
    </font>
    <font>
      <b/>
      <sz val="8"/>
      <color rgb="FF006100"/>
      <name val="Baskerville Old Face"/>
      <family val="1"/>
    </font>
    <font>
      <b/>
      <sz val="8"/>
      <name val="Times New Roman"/>
      <family val="1"/>
    </font>
    <font>
      <b/>
      <sz val="11"/>
      <color theme="1"/>
      <name val="Times New Roman"/>
      <family val="1"/>
    </font>
    <font>
      <b/>
      <sz val="11"/>
      <color theme="3"/>
      <name val="Aptos Narrow"/>
      <family val="2"/>
      <scheme val="minor"/>
    </font>
    <font>
      <sz val="9"/>
      <color indexed="81"/>
      <name val="Tahoma"/>
      <family val="2"/>
    </font>
    <font>
      <sz val="24"/>
      <color theme="1"/>
      <name val="Times New Roman"/>
      <family val="1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8"/>
      <name val="Goudy Old Style"/>
      <family val="1"/>
    </font>
    <font>
      <b/>
      <sz val="9"/>
      <color theme="1"/>
      <name val="Aptos Narrow"/>
      <family val="2"/>
      <scheme val="minor"/>
    </font>
    <font>
      <u val="double"/>
      <sz val="36"/>
      <color theme="1"/>
      <name val="Sitka Display Semibold"/>
    </font>
    <font>
      <u val="double"/>
      <sz val="9"/>
      <color theme="1"/>
      <name val="Aptos Narrow"/>
      <family val="2"/>
      <scheme val="minor"/>
    </font>
    <font>
      <b/>
      <u/>
      <sz val="11"/>
      <color theme="1"/>
      <name val="Times New Roman"/>
      <family val="1"/>
    </font>
    <font>
      <b/>
      <sz val="14"/>
      <color theme="3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63A4F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 style="slantDashDot">
        <color auto="1"/>
      </right>
      <top/>
      <bottom style="slantDashDot">
        <color auto="1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68">
    <xf numFmtId="0" fontId="0" fillId="0" borderId="0" xfId="0"/>
    <xf numFmtId="9" fontId="0" fillId="0" borderId="0" xfId="0" applyNumberFormat="1"/>
    <xf numFmtId="0" fontId="3" fillId="0" borderId="0" xfId="0" applyFont="1"/>
    <xf numFmtId="14" fontId="3" fillId="0" borderId="0" xfId="0" applyNumberFormat="1" applyFont="1"/>
    <xf numFmtId="9" fontId="3" fillId="0" borderId="0" xfId="0" applyNumberFormat="1" applyFont="1"/>
    <xf numFmtId="0" fontId="3" fillId="0" borderId="0" xfId="0" applyFont="1" applyProtection="1">
      <protection locked="0"/>
    </xf>
    <xf numFmtId="0" fontId="8" fillId="0" borderId="0" xfId="0" applyFont="1"/>
    <xf numFmtId="0" fontId="9" fillId="0" borderId="0" xfId="0" applyFont="1"/>
    <xf numFmtId="0" fontId="9" fillId="3" borderId="5" xfId="0" applyFont="1" applyFill="1" applyBorder="1"/>
    <xf numFmtId="16" fontId="9" fillId="0" borderId="5" xfId="0" applyNumberFormat="1" applyFont="1" applyBorder="1" applyProtection="1">
      <protection locked="0"/>
    </xf>
    <xf numFmtId="0" fontId="9" fillId="0" borderId="5" xfId="0" applyFont="1" applyBorder="1" applyProtection="1">
      <protection locked="0"/>
    </xf>
    <xf numFmtId="0" fontId="9" fillId="0" borderId="0" xfId="0" applyFont="1" applyProtection="1">
      <protection locked="0"/>
    </xf>
    <xf numFmtId="44" fontId="0" fillId="0" borderId="0" xfId="2" applyFont="1"/>
    <xf numFmtId="0" fontId="13" fillId="0" borderId="0" xfId="0" applyFont="1"/>
    <xf numFmtId="164" fontId="13" fillId="0" borderId="0" xfId="0" applyNumberFormat="1" applyFont="1"/>
    <xf numFmtId="0" fontId="6" fillId="0" borderId="0" xfId="1" applyFont="1" applyFill="1" applyBorder="1" applyAlignment="1">
      <alignment horizontal="center"/>
    </xf>
    <xf numFmtId="0" fontId="5" fillId="0" borderId="0" xfId="1" applyFont="1" applyFill="1" applyBorder="1"/>
    <xf numFmtId="0" fontId="16" fillId="0" borderId="0" xfId="0" applyFont="1"/>
    <xf numFmtId="0" fontId="19" fillId="0" borderId="0" xfId="0" applyFont="1"/>
    <xf numFmtId="14" fontId="17" fillId="0" borderId="0" xfId="3" applyNumberFormat="1" applyFill="1" applyBorder="1"/>
    <xf numFmtId="0" fontId="7" fillId="0" borderId="0" xfId="0" applyFont="1"/>
    <xf numFmtId="0" fontId="16" fillId="5" borderId="0" xfId="0" applyFont="1" applyFill="1"/>
    <xf numFmtId="0" fontId="3" fillId="5" borderId="0" xfId="0" applyFont="1" applyFill="1"/>
    <xf numFmtId="0" fontId="14" fillId="5" borderId="0" xfId="1" applyFont="1" applyFill="1" applyProtection="1"/>
    <xf numFmtId="0" fontId="23" fillId="5" borderId="0" xfId="1" applyFont="1" applyFill="1" applyProtection="1"/>
    <xf numFmtId="0" fontId="3" fillId="0" borderId="0" xfId="0" applyFont="1" applyAlignment="1">
      <alignment horizontal="left" vertical="top"/>
    </xf>
    <xf numFmtId="0" fontId="4" fillId="0" borderId="0" xfId="1" applyFont="1" applyFill="1" applyAlignment="1" applyProtection="1">
      <alignment horizontal="center"/>
      <protection locked="0"/>
    </xf>
    <xf numFmtId="0" fontId="4" fillId="6" borderId="3" xfId="1" applyFont="1" applyFill="1" applyBorder="1" applyAlignment="1" applyProtection="1">
      <alignment horizontal="center"/>
      <protection locked="0"/>
    </xf>
    <xf numFmtId="0" fontId="4" fillId="6" borderId="4" xfId="1" applyFont="1" applyFill="1" applyBorder="1" applyAlignment="1" applyProtection="1">
      <alignment horizontal="center"/>
      <protection locked="0"/>
    </xf>
    <xf numFmtId="0" fontId="4" fillId="6" borderId="3" xfId="1" applyFont="1" applyFill="1" applyBorder="1"/>
    <xf numFmtId="0" fontId="15" fillId="7" borderId="8" xfId="1" applyFont="1" applyFill="1" applyBorder="1" applyAlignment="1" applyProtection="1">
      <alignment horizontal="left"/>
    </xf>
    <xf numFmtId="0" fontId="15" fillId="7" borderId="1" xfId="1" applyFont="1" applyFill="1" applyBorder="1" applyAlignment="1" applyProtection="1">
      <alignment horizontal="left"/>
    </xf>
    <xf numFmtId="0" fontId="24" fillId="8" borderId="14" xfId="0" applyFont="1" applyFill="1" applyBorder="1"/>
    <xf numFmtId="0" fontId="24" fillId="8" borderId="10" xfId="0" applyFont="1" applyFill="1" applyBorder="1"/>
    <xf numFmtId="164" fontId="24" fillId="8" borderId="10" xfId="0" applyNumberFormat="1" applyFont="1" applyFill="1" applyBorder="1"/>
    <xf numFmtId="164" fontId="24" fillId="8" borderId="15" xfId="0" applyNumberFormat="1" applyFont="1" applyFill="1" applyBorder="1"/>
    <xf numFmtId="0" fontId="24" fillId="8" borderId="16" xfId="0" applyFont="1" applyFill="1" applyBorder="1"/>
    <xf numFmtId="0" fontId="24" fillId="8" borderId="17" xfId="0" applyFont="1" applyFill="1" applyBorder="1"/>
    <xf numFmtId="164" fontId="24" fillId="8" borderId="17" xfId="0" applyNumberFormat="1" applyFont="1" applyFill="1" applyBorder="1"/>
    <xf numFmtId="164" fontId="24" fillId="8" borderId="18" xfId="0" applyNumberFormat="1" applyFont="1" applyFill="1" applyBorder="1"/>
    <xf numFmtId="0" fontId="20" fillId="5" borderId="22" xfId="1" applyFont="1" applyFill="1" applyBorder="1" applyAlignment="1">
      <alignment horizontal="center"/>
    </xf>
    <xf numFmtId="0" fontId="22" fillId="4" borderId="4" xfId="1" applyFont="1" applyFill="1" applyBorder="1" applyAlignment="1" applyProtection="1">
      <alignment horizontal="center"/>
      <protection locked="0"/>
    </xf>
    <xf numFmtId="14" fontId="17" fillId="0" borderId="24" xfId="3" applyNumberFormat="1" applyFill="1" applyBorder="1" applyAlignment="1">
      <alignment horizontal="center" vertical="center"/>
    </xf>
    <xf numFmtId="0" fontId="25" fillId="5" borderId="0" xfId="0" applyFont="1" applyFill="1" applyAlignment="1">
      <alignment horizontal="left" vertical="center"/>
    </xf>
    <xf numFmtId="0" fontId="26" fillId="5" borderId="0" xfId="0" applyFont="1" applyFill="1"/>
    <xf numFmtId="0" fontId="20" fillId="5" borderId="3" xfId="1" applyFont="1" applyFill="1" applyBorder="1" applyAlignment="1">
      <alignment horizontal="center"/>
    </xf>
    <xf numFmtId="0" fontId="27" fillId="5" borderId="22" xfId="0" applyFont="1" applyFill="1" applyBorder="1" applyAlignment="1">
      <alignment horizontal="center"/>
    </xf>
    <xf numFmtId="0" fontId="28" fillId="7" borderId="23" xfId="3" applyFont="1" applyFill="1" applyBorder="1" applyAlignment="1">
      <alignment horizontal="center" vertical="center"/>
    </xf>
    <xf numFmtId="6" fontId="21" fillId="6" borderId="3" xfId="1" applyNumberFormat="1" applyFont="1" applyFill="1" applyBorder="1" applyProtection="1">
      <protection locked="0"/>
    </xf>
    <xf numFmtId="9" fontId="21" fillId="6" borderId="3" xfId="1" applyNumberFormat="1" applyFont="1" applyFill="1" applyBorder="1" applyProtection="1">
      <protection locked="0"/>
    </xf>
    <xf numFmtId="164" fontId="21" fillId="6" borderId="4" xfId="1" applyNumberFormat="1" applyFont="1" applyFill="1" applyBorder="1"/>
    <xf numFmtId="0" fontId="21" fillId="6" borderId="3" xfId="1" applyFont="1" applyFill="1" applyBorder="1" applyAlignment="1" applyProtection="1">
      <alignment horizontal="center"/>
      <protection locked="0"/>
    </xf>
    <xf numFmtId="6" fontId="21" fillId="4" borderId="4" xfId="1" applyNumberFormat="1" applyFont="1" applyFill="1" applyBorder="1" applyAlignment="1" applyProtection="1">
      <alignment horizontal="center"/>
      <protection locked="0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20" fillId="5" borderId="19" xfId="1" applyFont="1" applyFill="1" applyBorder="1" applyAlignment="1" applyProtection="1">
      <alignment horizontal="center"/>
      <protection locked="0"/>
    </xf>
    <xf numFmtId="0" fontId="20" fillId="5" borderId="8" xfId="1" applyFont="1" applyFill="1" applyBorder="1" applyAlignment="1" applyProtection="1">
      <alignment horizontal="center"/>
      <protection locked="0"/>
    </xf>
    <xf numFmtId="0" fontId="22" fillId="6" borderId="20" xfId="1" applyFont="1" applyFill="1" applyBorder="1" applyAlignment="1" applyProtection="1">
      <alignment horizontal="center"/>
    </xf>
    <xf numFmtId="0" fontId="22" fillId="6" borderId="0" xfId="1" applyFont="1" applyFill="1" applyBorder="1" applyAlignment="1" applyProtection="1">
      <alignment horizontal="center"/>
    </xf>
    <xf numFmtId="0" fontId="22" fillId="6" borderId="21" xfId="1" applyFont="1" applyFill="1" applyBorder="1" applyAlignment="1" applyProtection="1">
      <alignment horizontal="center"/>
    </xf>
    <xf numFmtId="0" fontId="22" fillId="6" borderId="9" xfId="1" applyFont="1" applyFill="1" applyBorder="1" applyAlignment="1" applyProtection="1">
      <alignment horizontal="center"/>
    </xf>
    <xf numFmtId="164" fontId="15" fillId="7" borderId="9" xfId="1" applyNumberFormat="1" applyFont="1" applyFill="1" applyBorder="1" applyAlignment="1" applyProtection="1">
      <alignment horizontal="center"/>
    </xf>
    <xf numFmtId="164" fontId="15" fillId="7" borderId="2" xfId="1" applyNumberFormat="1" applyFont="1" applyFill="1" applyBorder="1" applyAlignment="1" applyProtection="1">
      <alignment horizontal="center"/>
    </xf>
    <xf numFmtId="0" fontId="9" fillId="3" borderId="6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/>
      <protection locked="0"/>
    </xf>
  </cellXfs>
  <cellStyles count="4">
    <cellStyle name="Bueno" xfId="1" builtinId="26"/>
    <cellStyle name="Encabezado 4" xfId="3" builtinId="19"/>
    <cellStyle name="Moneda" xfId="2" builtinId="4"/>
    <cellStyle name="Normal" xfId="0" builtinId="0"/>
  </cellStyles>
  <dxfs count="22"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strike val="0"/>
        <outline val="0"/>
        <shadow val="0"/>
        <u val="none"/>
        <vertAlign val="baseline"/>
        <sz val="14"/>
        <color theme="3"/>
        <name val="Times New Roman"/>
        <family val="1"/>
        <scheme val="none"/>
      </font>
      <fill>
        <patternFill patternType="solid">
          <fgColor indexed="64"/>
          <bgColor theme="7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&quot;$&quot;\ #,##0.00"/>
      <fill>
        <patternFill patternType="solid">
          <fgColor indexed="64"/>
          <bgColor theme="2"/>
        </patternFill>
      </fill>
      <border diagonalUp="0" diagonalDown="0" outline="0">
        <left style="thick">
          <color auto="1"/>
        </left>
        <right/>
        <top style="thick">
          <color auto="1"/>
        </top>
        <bottom style="thick">
          <color auto="1"/>
        </bottom>
      </border>
      <protection locked="1" hidden="0"/>
    </dxf>
    <dxf>
      <font>
        <b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&quot;$&quot;\ #,##0.00"/>
      <fill>
        <patternFill patternType="solid">
          <fgColor indexed="64"/>
          <bgColor theme="2"/>
        </patternFill>
      </fill>
      <border diagonalUp="0" diagonalDown="0" outline="0"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  <protection locked="1" hidden="0"/>
    </dxf>
    <dxf>
      <font>
        <b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&quot;$&quot;\ #,##0.00"/>
      <fill>
        <patternFill patternType="solid">
          <fgColor indexed="64"/>
          <bgColor theme="2"/>
        </patternFill>
      </fill>
      <border diagonalUp="0" diagonalDown="0" outline="0"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  <protection locked="1" hidden="0"/>
    </dxf>
    <dxf>
      <font>
        <b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&quot;$&quot;\ #,##0.00"/>
      <fill>
        <patternFill patternType="solid">
          <fgColor indexed="64"/>
          <bgColor theme="2"/>
        </patternFill>
      </fill>
      <border diagonalUp="0" diagonalDown="0" outline="0"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  <protection locked="1" hidden="0"/>
    </dxf>
    <dxf>
      <font>
        <b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solid">
          <fgColor indexed="64"/>
          <bgColor theme="2"/>
        </patternFill>
      </fill>
      <border diagonalUp="0" diagonalDown="0" outline="0"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  <protection locked="1" hidden="0"/>
    </dxf>
    <dxf>
      <font>
        <b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&quot;$&quot;\ #,##0.00"/>
      <fill>
        <patternFill patternType="solid">
          <fgColor indexed="64"/>
          <bgColor theme="2"/>
        </patternFill>
      </fill>
      <border diagonalUp="0" diagonalDown="0" outline="0"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  <protection locked="1" hidden="0"/>
    </dxf>
    <dxf>
      <font>
        <b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solid">
          <fgColor indexed="64"/>
          <bgColor theme="2"/>
        </patternFill>
      </fill>
      <border diagonalUp="0" diagonalDown="0" outline="0"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  <protection locked="1" hidden="0"/>
    </dxf>
    <dxf>
      <font>
        <b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solid">
          <fgColor indexed="64"/>
          <bgColor theme="2"/>
        </patternFill>
      </fill>
      <border diagonalUp="0" diagonalDown="0" outline="0">
        <left/>
        <right style="thick">
          <color auto="1"/>
        </right>
        <top style="thick">
          <color auto="1"/>
        </top>
        <bottom style="thick">
          <color auto="1"/>
        </bottom>
      </border>
      <protection locked="1" hidden="0"/>
    </dxf>
    <dxf>
      <border>
        <top style="thick">
          <color auto="1"/>
        </top>
      </border>
    </dxf>
    <dxf>
      <border diagonalUp="0" diagonalDown="0"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  <dxf>
      <font>
        <b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solid">
          <fgColor indexed="64"/>
          <bgColor theme="2"/>
        </patternFill>
      </fill>
      <protection locked="1" hidden="0"/>
    </dxf>
    <dxf>
      <border>
        <bottom style="thick">
          <color auto="1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border diagonalUp="0" diagonalDown="0" outline="0">
        <left style="thick">
          <color auto="1"/>
        </left>
        <right style="thick">
          <color auto="1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3" displayName="Tabla3" ref="A15:H39" totalsRowShown="0" headerRowDxfId="21" dataDxfId="19" headerRowBorderDxfId="20" tableBorderDxfId="18" totalsRowBorderDxfId="17">
  <autoFilter ref="A15:H39" xr:uid="{00000000-0009-0000-0100-000003000000}"/>
  <tableColumns count="8">
    <tableColumn id="1" xr3:uid="{00000000-0010-0000-0100-000001000000}" name="MESES" dataDxfId="16"/>
    <tableColumn id="2" xr3:uid="{00000000-0010-0000-0100-000002000000}" name="LICENCIAS ESCALONADAS" dataDxfId="15"/>
    <tableColumn id="3" xr3:uid="{00000000-0010-0000-0100-000003000000}" name="IMPORTE A LA FECHA" dataDxfId="14"/>
    <tableColumn id="4" xr3:uid="{00000000-0010-0000-0100-000004000000}" name="MENSUAL" dataDxfId="13"/>
    <tableColumn id="5" xr3:uid="{00000000-0010-0000-0100-000005000000}" name="IMPORTE" dataDxfId="12"/>
    <tableColumn id="6" xr3:uid="{00000000-0010-0000-0100-000006000000}" name="TOTAL A PAGAR" dataDxfId="11">
      <calculatedColumnFormula>SUM(E16+C16)</calculatedColumnFormula>
    </tableColumn>
    <tableColumn id="8" xr3:uid="{00000000-0010-0000-0100-000008000000}" name="AUMENTO SOBRE FACTURA" dataDxfId="10">
      <calculatedColumnFormula>SUM(G15)</calculatedColumnFormula>
    </tableColumn>
    <tableColumn id="9" xr3:uid="{00000000-0010-0000-0100-000009000000}" name="RENTABILIDAD POR DIFERENCIA" dataDxfId="9">
      <calculatedColumnFormula>SUM(G16)-F16</calculatedColumnFormula>
    </tableColumn>
  </tableColumns>
  <tableStyleInfo name="TableStyleLight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248240-FB50-4B66-B143-E013592CBA79}" name="Tabla8" displayName="Tabla8" ref="H1:H3" totalsRowShown="0" headerRowDxfId="8">
  <autoFilter ref="H1:H3" xr:uid="{00248240-FB50-4B66-B143-E013592CBA79}"/>
  <tableColumns count="1">
    <tableColumn id="1" xr3:uid="{F5A5C493-DE62-467C-84D9-FF6664F63088}" name="FECHA " dataCellStyle="Encabezado 4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E7347CD-18C0-481F-B0BD-4BB269911560}" name="Tabla2" displayName="Tabla2" ref="A6:G30" totalsRowShown="0" dataDxfId="7" headerRowCellStyle="Normal" dataCellStyle="Normal">
  <autoFilter ref="A6:G30" xr:uid="{1E7347CD-18C0-481F-B0BD-4BB269911560}"/>
  <tableColumns count="7">
    <tableColumn id="1" xr3:uid="{CCB36F12-F91C-4A59-A0C2-21BEA618CDAE}" name="MESES" dataDxfId="6" dataCellStyle="Normal"/>
    <tableColumn id="2" xr3:uid="{A4E89CBE-D4B8-409C-AE2A-1C438FFF15F0}" name="LICENCIAS ESCALONADAS" dataDxfId="5" dataCellStyle="Moneda"/>
    <tableColumn id="3" xr3:uid="{54EA368A-A2EE-414E-873A-97E665C9FEEE}" name="IMPORTE A LA FECHA" dataDxfId="4" dataCellStyle="Moneda"/>
    <tableColumn id="4" xr3:uid="{48235FC1-AEFC-43D1-B6EA-8F1D7EADB5D4}" name="MENSUAL" dataDxfId="3" dataCellStyle="Moneda"/>
    <tableColumn id="5" xr3:uid="{DB119370-1EFD-4777-8C44-D9657AA1E896}" name="PACKS FUTBOL" dataDxfId="2" dataCellStyle="Normal"/>
    <tableColumn id="6" xr3:uid="{4BC8C2FC-71A0-4C96-8A84-EC069C9AE833}" name="PACKS PELICULAS HBO" dataDxfId="1" dataCellStyle="Normal"/>
    <tableColumn id="7" xr3:uid="{7CC3A19C-AF1B-4EC1-892E-8E9089717CF6}" name="PACKS PELICULAS UNIVERSAL" dataDxfId="0" dataCellStyle="Normal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40"/>
  <sheetViews>
    <sheetView topLeftCell="A28" zoomScale="91" zoomScaleNormal="91" workbookViewId="0">
      <selection activeCell="A7" sqref="A7:C7"/>
    </sheetView>
  </sheetViews>
  <sheetFormatPr baseColWidth="10" defaultRowHeight="15" x14ac:dyDescent="0.25"/>
  <cols>
    <col min="1" max="1" width="16.28515625" customWidth="1"/>
    <col min="2" max="2" width="22.28515625" customWidth="1"/>
    <col min="3" max="3" width="36.5703125" customWidth="1"/>
    <col min="4" max="4" width="30.7109375" customWidth="1"/>
    <col min="5" max="5" width="15.140625" customWidth="1"/>
    <col min="6" max="6" width="14.85546875" customWidth="1"/>
    <col min="7" max="7" width="33.42578125" customWidth="1"/>
    <col min="8" max="8" width="27.140625" customWidth="1"/>
    <col min="10" max="10" width="20.42578125" customWidth="1"/>
  </cols>
  <sheetData>
    <row r="1" spans="1:10" ht="37.9" customHeight="1" x14ac:dyDescent="0.25">
      <c r="A1" s="21"/>
      <c r="B1" s="21"/>
      <c r="C1" s="22"/>
      <c r="D1" s="43" t="s">
        <v>51</v>
      </c>
      <c r="E1" s="44"/>
      <c r="F1" s="22"/>
      <c r="G1" s="22"/>
      <c r="H1" s="47" t="s">
        <v>30</v>
      </c>
    </row>
    <row r="2" spans="1:10" ht="16.149999999999999" customHeight="1" thickBot="1" x14ac:dyDescent="0.5">
      <c r="A2" s="17"/>
      <c r="B2" s="17"/>
      <c r="C2" s="2"/>
      <c r="D2" s="18"/>
      <c r="E2" s="2"/>
      <c r="F2" s="2"/>
      <c r="G2" s="2"/>
      <c r="H2" s="42">
        <v>45845</v>
      </c>
    </row>
    <row r="3" spans="1:10" ht="15.75" thickBot="1" x14ac:dyDescent="0.3">
      <c r="A3" s="40" t="s">
        <v>0</v>
      </c>
      <c r="B3" s="2"/>
      <c r="C3" s="40" t="s">
        <v>49</v>
      </c>
      <c r="D3" t="s">
        <v>35</v>
      </c>
      <c r="E3" s="2"/>
      <c r="F3" s="15"/>
      <c r="G3" s="2"/>
      <c r="H3" s="19"/>
    </row>
    <row r="4" spans="1:10" ht="16.5" thickBot="1" x14ac:dyDescent="0.3">
      <c r="A4" s="41">
        <v>1100</v>
      </c>
      <c r="B4" s="5"/>
      <c r="C4" s="52">
        <v>5850</v>
      </c>
      <c r="D4" s="20" t="s">
        <v>35</v>
      </c>
      <c r="E4" s="2"/>
      <c r="F4" s="16"/>
      <c r="G4" s="46" t="s">
        <v>47</v>
      </c>
    </row>
    <row r="5" spans="1:10" x14ac:dyDescent="0.25">
      <c r="A5" s="2"/>
      <c r="B5" s="3"/>
      <c r="C5" s="2"/>
      <c r="D5" s="2"/>
      <c r="E5" s="2"/>
      <c r="F5" s="2"/>
      <c r="G5" s="29" t="s">
        <v>39</v>
      </c>
      <c r="H5" s="2"/>
    </row>
    <row r="6" spans="1:10" ht="15.75" thickBot="1" x14ac:dyDescent="0.3">
      <c r="A6" s="2"/>
      <c r="B6" s="3"/>
      <c r="C6" s="2"/>
      <c r="D6" s="2"/>
      <c r="E6" s="2"/>
      <c r="F6" s="2"/>
      <c r="G6" s="48">
        <v>20000</v>
      </c>
      <c r="H6" s="2"/>
    </row>
    <row r="7" spans="1:10" x14ac:dyDescent="0.25">
      <c r="A7" s="56" t="s">
        <v>50</v>
      </c>
      <c r="B7" s="57"/>
      <c r="C7" s="57"/>
      <c r="D7" s="40" t="s">
        <v>45</v>
      </c>
      <c r="E7" s="2"/>
      <c r="F7" s="2"/>
      <c r="G7" s="29" t="s">
        <v>42</v>
      </c>
      <c r="H7" s="2"/>
    </row>
    <row r="8" spans="1:10" x14ac:dyDescent="0.25">
      <c r="A8" s="58">
        <f>SUM(A4*35%)</f>
        <v>385</v>
      </c>
      <c r="B8" s="59"/>
      <c r="C8" s="59"/>
      <c r="D8" s="45" t="s">
        <v>46</v>
      </c>
      <c r="E8" s="2"/>
      <c r="F8" s="2" t="s">
        <v>44</v>
      </c>
      <c r="G8" s="49">
        <v>0.1</v>
      </c>
      <c r="H8" s="4"/>
      <c r="I8" s="1"/>
    </row>
    <row r="9" spans="1:10" ht="15.75" thickBot="1" x14ac:dyDescent="0.3">
      <c r="A9" s="60"/>
      <c r="B9" s="61"/>
      <c r="C9" s="61"/>
      <c r="D9" s="27"/>
      <c r="E9" s="25"/>
      <c r="F9" s="2"/>
      <c r="G9" s="50">
        <f>SUM(G6*G8/1)</f>
        <v>2000</v>
      </c>
      <c r="H9" s="2"/>
    </row>
    <row r="10" spans="1:10" x14ac:dyDescent="0.25">
      <c r="A10" s="5"/>
      <c r="B10" s="5"/>
      <c r="C10" s="26"/>
      <c r="D10" s="51">
        <v>90</v>
      </c>
      <c r="E10" s="2"/>
      <c r="F10" s="2"/>
      <c r="G10" s="2"/>
      <c r="H10" s="2"/>
    </row>
    <row r="11" spans="1:10" x14ac:dyDescent="0.25">
      <c r="A11" s="5"/>
      <c r="B11" s="5"/>
      <c r="C11" s="26"/>
      <c r="D11" s="27"/>
      <c r="E11" s="2"/>
      <c r="F11" s="2"/>
      <c r="G11" s="2"/>
      <c r="H11" s="2"/>
    </row>
    <row r="12" spans="1:10" ht="15.75" thickBot="1" x14ac:dyDescent="0.3">
      <c r="A12" s="5"/>
      <c r="B12" s="5"/>
      <c r="C12" s="26"/>
      <c r="D12" s="28"/>
      <c r="E12" s="2"/>
      <c r="F12" s="2"/>
      <c r="G12" s="2"/>
      <c r="H12" s="2"/>
    </row>
    <row r="13" spans="1:10" x14ac:dyDescent="0.25">
      <c r="A13" s="2"/>
      <c r="B13" s="2"/>
      <c r="C13" s="2"/>
      <c r="D13" s="2"/>
      <c r="E13" s="2"/>
      <c r="F13" s="2"/>
      <c r="G13" s="2"/>
      <c r="H13" s="2"/>
    </row>
    <row r="14" spans="1:10" ht="24" thickBot="1" x14ac:dyDescent="0.4">
      <c r="A14" s="23"/>
      <c r="B14" s="23"/>
      <c r="C14" s="23"/>
      <c r="D14" s="24" t="s">
        <v>33</v>
      </c>
      <c r="E14" s="23"/>
      <c r="F14" s="23"/>
      <c r="G14" s="23"/>
      <c r="H14" s="23"/>
      <c r="I14" s="13"/>
      <c r="J14" s="13"/>
    </row>
    <row r="15" spans="1:10" ht="15.75" thickBot="1" x14ac:dyDescent="0.3">
      <c r="A15" s="53" t="s">
        <v>26</v>
      </c>
      <c r="B15" s="54" t="s">
        <v>27</v>
      </c>
      <c r="C15" s="54" t="s">
        <v>29</v>
      </c>
      <c r="D15" s="54" t="s">
        <v>34</v>
      </c>
      <c r="E15" s="54" t="s">
        <v>37</v>
      </c>
      <c r="F15" s="54" t="s">
        <v>38</v>
      </c>
      <c r="G15" s="54" t="s">
        <v>43</v>
      </c>
      <c r="H15" s="55" t="s">
        <v>40</v>
      </c>
      <c r="I15" s="30" t="s">
        <v>41</v>
      </c>
      <c r="J15" s="31"/>
    </row>
    <row r="16" spans="1:10" ht="16.5" thickTop="1" thickBot="1" x14ac:dyDescent="0.3">
      <c r="A16" s="32" t="s">
        <v>2</v>
      </c>
      <c r="B16" s="33">
        <f>SUM(A8/24)</f>
        <v>16.041666666666668</v>
      </c>
      <c r="C16" s="34">
        <f>SUM(B16*C4)</f>
        <v>93843.75</v>
      </c>
      <c r="D16" s="33">
        <f>SUM(D10)*35%</f>
        <v>31.499999999999996</v>
      </c>
      <c r="E16" s="34">
        <f>SUM(D16)*C4</f>
        <v>184274.99999999997</v>
      </c>
      <c r="F16" s="34">
        <f>SUM(E16+C16)</f>
        <v>278118.75</v>
      </c>
      <c r="G16" s="34">
        <f>SUM(G9)*A4</f>
        <v>2200000</v>
      </c>
      <c r="H16" s="35">
        <f t="shared" ref="H16:H39" si="0">SUM(G16)-F16</f>
        <v>1921881.25</v>
      </c>
      <c r="I16" s="62">
        <f>SUM(H16:H39)</f>
        <v>-30635624.999999996</v>
      </c>
      <c r="J16" s="63"/>
    </row>
    <row r="17" spans="1:10" ht="16.5" thickTop="1" thickBot="1" x14ac:dyDescent="0.3">
      <c r="A17" s="32" t="s">
        <v>3</v>
      </c>
      <c r="B17" s="33">
        <f>SUM(B16*2)</f>
        <v>32.083333333333336</v>
      </c>
      <c r="C17" s="34">
        <f>SUM(B17*C4)</f>
        <v>187687.5</v>
      </c>
      <c r="D17" s="33">
        <f>SUM(D16*2)</f>
        <v>62.999999999999993</v>
      </c>
      <c r="E17" s="34">
        <f>SUM(D17)*C4</f>
        <v>368549.99999999994</v>
      </c>
      <c r="F17" s="34">
        <f t="shared" ref="F17:F39" si="1">SUM(E17+C17)</f>
        <v>556237.5</v>
      </c>
      <c r="G17" s="34">
        <f>SUM(G16)</f>
        <v>2200000</v>
      </c>
      <c r="H17" s="35">
        <f t="shared" si="0"/>
        <v>1643762.5</v>
      </c>
      <c r="I17" s="14"/>
      <c r="J17" s="14"/>
    </row>
    <row r="18" spans="1:10" ht="16.5" thickTop="1" thickBot="1" x14ac:dyDescent="0.3">
      <c r="A18" s="32" t="s">
        <v>4</v>
      </c>
      <c r="B18" s="33">
        <f>SUM(B17+B16)</f>
        <v>48.125</v>
      </c>
      <c r="C18" s="34">
        <f>SUM(B18*C4)</f>
        <v>281531.25</v>
      </c>
      <c r="D18" s="33">
        <f>SUM(D17)+D16</f>
        <v>94.499999999999986</v>
      </c>
      <c r="E18" s="34">
        <f>SUM(D18)*C4</f>
        <v>552824.99999999988</v>
      </c>
      <c r="F18" s="34">
        <f t="shared" si="1"/>
        <v>834356.24999999988</v>
      </c>
      <c r="G18" s="34">
        <f>SUM(G17)</f>
        <v>2200000</v>
      </c>
      <c r="H18" s="35">
        <f t="shared" si="0"/>
        <v>1365643.75</v>
      </c>
      <c r="I18" s="14"/>
      <c r="J18" s="14"/>
    </row>
    <row r="19" spans="1:10" ht="16.5" thickTop="1" thickBot="1" x14ac:dyDescent="0.3">
      <c r="A19" s="32" t="s">
        <v>5</v>
      </c>
      <c r="B19" s="33">
        <f>SUM(B18+B16)</f>
        <v>64.166666666666671</v>
      </c>
      <c r="C19" s="34">
        <f>SUM(B19*C4)</f>
        <v>375375</v>
      </c>
      <c r="D19" s="33">
        <f>SUM(D18)+D16</f>
        <v>125.99999999999999</v>
      </c>
      <c r="E19" s="34">
        <f>SUM(D19)*C4</f>
        <v>737099.99999999988</v>
      </c>
      <c r="F19" s="34">
        <f t="shared" si="1"/>
        <v>1112475</v>
      </c>
      <c r="G19" s="34">
        <f t="shared" ref="G19:G38" si="2">SUM(G18)</f>
        <v>2200000</v>
      </c>
      <c r="H19" s="35">
        <f t="shared" si="0"/>
        <v>1087525</v>
      </c>
      <c r="I19" s="14"/>
      <c r="J19" s="14"/>
    </row>
    <row r="20" spans="1:10" ht="16.5" thickTop="1" thickBot="1" x14ac:dyDescent="0.3">
      <c r="A20" s="32" t="s">
        <v>6</v>
      </c>
      <c r="B20" s="33">
        <f>SUM(B19+B16)</f>
        <v>80.208333333333343</v>
      </c>
      <c r="C20" s="34">
        <f>SUM(B20*C4)</f>
        <v>469218.75000000006</v>
      </c>
      <c r="D20" s="33">
        <f>SUM(D19,D16)</f>
        <v>157.49999999999997</v>
      </c>
      <c r="E20" s="34">
        <f>SUM(D20)*C4</f>
        <v>921374.99999999988</v>
      </c>
      <c r="F20" s="34">
        <f t="shared" si="1"/>
        <v>1390593.75</v>
      </c>
      <c r="G20" s="34">
        <f t="shared" si="2"/>
        <v>2200000</v>
      </c>
      <c r="H20" s="35">
        <f t="shared" si="0"/>
        <v>809406.25</v>
      </c>
      <c r="I20" s="14"/>
      <c r="J20" s="14"/>
    </row>
    <row r="21" spans="1:10" ht="16.5" thickTop="1" thickBot="1" x14ac:dyDescent="0.3">
      <c r="A21" s="32" t="s">
        <v>7</v>
      </c>
      <c r="B21" s="33">
        <f>SUM(B20+B16)</f>
        <v>96.250000000000014</v>
      </c>
      <c r="C21" s="34">
        <f>SUM(B21*C4)</f>
        <v>563062.50000000012</v>
      </c>
      <c r="D21" s="33">
        <f>SUM(D20,D16)</f>
        <v>188.99999999999997</v>
      </c>
      <c r="E21" s="34">
        <f>SUM(D21)*C4</f>
        <v>1105649.9999999998</v>
      </c>
      <c r="F21" s="34">
        <f t="shared" si="1"/>
        <v>1668712.5</v>
      </c>
      <c r="G21" s="34">
        <f t="shared" si="2"/>
        <v>2200000</v>
      </c>
      <c r="H21" s="35">
        <f t="shared" si="0"/>
        <v>531287.5</v>
      </c>
      <c r="I21" s="14"/>
      <c r="J21" s="14"/>
    </row>
    <row r="22" spans="1:10" ht="16.5" thickTop="1" thickBot="1" x14ac:dyDescent="0.3">
      <c r="A22" s="32" t="s">
        <v>8</v>
      </c>
      <c r="B22" s="33">
        <f>SUM(B21+B16)</f>
        <v>112.29166666666669</v>
      </c>
      <c r="C22" s="34">
        <f>SUM(B22*C4)</f>
        <v>656906.25000000012</v>
      </c>
      <c r="D22" s="33">
        <f>SUM(D21,D16)</f>
        <v>220.49999999999997</v>
      </c>
      <c r="E22" s="34">
        <f>SUM(D22)*C4</f>
        <v>1289924.9999999998</v>
      </c>
      <c r="F22" s="34">
        <f t="shared" si="1"/>
        <v>1946831.25</v>
      </c>
      <c r="G22" s="34">
        <f t="shared" si="2"/>
        <v>2200000</v>
      </c>
      <c r="H22" s="35">
        <f t="shared" si="0"/>
        <v>253168.75</v>
      </c>
      <c r="I22" s="14"/>
      <c r="J22" s="14"/>
    </row>
    <row r="23" spans="1:10" ht="16.5" thickTop="1" thickBot="1" x14ac:dyDescent="0.3">
      <c r="A23" s="32" t="s">
        <v>9</v>
      </c>
      <c r="B23" s="33">
        <f>SUM(B22+B16)</f>
        <v>128.33333333333334</v>
      </c>
      <c r="C23" s="34">
        <f>SUM(B23*C4)</f>
        <v>750750</v>
      </c>
      <c r="D23" s="33">
        <f>SUM(D22,D16)</f>
        <v>251.99999999999997</v>
      </c>
      <c r="E23" s="34">
        <f>SUM(D23)*C4</f>
        <v>1474199.9999999998</v>
      </c>
      <c r="F23" s="34">
        <f t="shared" si="1"/>
        <v>2224950</v>
      </c>
      <c r="G23" s="34">
        <f t="shared" si="2"/>
        <v>2200000</v>
      </c>
      <c r="H23" s="35">
        <f t="shared" si="0"/>
        <v>-24950</v>
      </c>
      <c r="I23" s="14"/>
      <c r="J23" s="14"/>
    </row>
    <row r="24" spans="1:10" ht="16.5" thickTop="1" thickBot="1" x14ac:dyDescent="0.3">
      <c r="A24" s="32" t="s">
        <v>10</v>
      </c>
      <c r="B24" s="33">
        <f>SUM(B23+B16)</f>
        <v>144.375</v>
      </c>
      <c r="C24" s="34">
        <f>SUM(B24*C4)</f>
        <v>844593.75</v>
      </c>
      <c r="D24" s="33">
        <f>SUM(D23,D16)</f>
        <v>283.49999999999994</v>
      </c>
      <c r="E24" s="34">
        <f>SUM(D24)*C4</f>
        <v>1658474.9999999998</v>
      </c>
      <c r="F24" s="34">
        <f t="shared" si="1"/>
        <v>2503068.75</v>
      </c>
      <c r="G24" s="34">
        <f t="shared" si="2"/>
        <v>2200000</v>
      </c>
      <c r="H24" s="35">
        <f t="shared" si="0"/>
        <v>-303068.75</v>
      </c>
      <c r="I24" s="14"/>
      <c r="J24" s="14"/>
    </row>
    <row r="25" spans="1:10" ht="16.5" thickTop="1" thickBot="1" x14ac:dyDescent="0.3">
      <c r="A25" s="32" t="s">
        <v>11</v>
      </c>
      <c r="B25" s="33">
        <f>SUM(B24+B16)</f>
        <v>160.41666666666666</v>
      </c>
      <c r="C25" s="34">
        <f>SUM(B25*C4)</f>
        <v>938437.5</v>
      </c>
      <c r="D25" s="33">
        <f>SUM(D24,D16)</f>
        <v>314.99999999999994</v>
      </c>
      <c r="E25" s="34">
        <f>SUM(D25)*C4</f>
        <v>1842749.9999999998</v>
      </c>
      <c r="F25" s="34">
        <f t="shared" si="1"/>
        <v>2781187.5</v>
      </c>
      <c r="G25" s="34">
        <f t="shared" si="2"/>
        <v>2200000</v>
      </c>
      <c r="H25" s="35">
        <f t="shared" si="0"/>
        <v>-581187.5</v>
      </c>
      <c r="I25" s="14"/>
      <c r="J25" s="14"/>
    </row>
    <row r="26" spans="1:10" ht="16.5" thickTop="1" thickBot="1" x14ac:dyDescent="0.3">
      <c r="A26" s="32" t="s">
        <v>12</v>
      </c>
      <c r="B26" s="33">
        <f>SUM(B25+B16)</f>
        <v>176.45833333333331</v>
      </c>
      <c r="C26" s="34">
        <f>SUM(B26*C4)</f>
        <v>1032281.2499999999</v>
      </c>
      <c r="D26" s="33">
        <f>SUM(D25,D16)</f>
        <v>346.49999999999994</v>
      </c>
      <c r="E26" s="34">
        <f>SUM(D26)*C4</f>
        <v>2027024.9999999998</v>
      </c>
      <c r="F26" s="34">
        <f t="shared" si="1"/>
        <v>3059306.2499999995</v>
      </c>
      <c r="G26" s="34">
        <f t="shared" si="2"/>
        <v>2200000</v>
      </c>
      <c r="H26" s="35">
        <f t="shared" si="0"/>
        <v>-859306.24999999953</v>
      </c>
      <c r="I26" s="14"/>
      <c r="J26" s="14"/>
    </row>
    <row r="27" spans="1:10" ht="16.5" thickTop="1" thickBot="1" x14ac:dyDescent="0.3">
      <c r="A27" s="32" t="s">
        <v>13</v>
      </c>
      <c r="B27" s="33">
        <f>SUM(B26+B16)</f>
        <v>192.49999999999997</v>
      </c>
      <c r="C27" s="34">
        <f>SUM(B27*C4)</f>
        <v>1126124.9999999998</v>
      </c>
      <c r="D27" s="33">
        <f>SUM(D26,D16)</f>
        <v>377.99999999999994</v>
      </c>
      <c r="E27" s="34">
        <f>SUM(D27)*C4</f>
        <v>2211299.9999999995</v>
      </c>
      <c r="F27" s="34">
        <f t="shared" si="1"/>
        <v>3337424.9999999991</v>
      </c>
      <c r="G27" s="34">
        <f t="shared" si="2"/>
        <v>2200000</v>
      </c>
      <c r="H27" s="35">
        <f t="shared" si="0"/>
        <v>-1137424.9999999991</v>
      </c>
      <c r="I27" s="14"/>
      <c r="J27" s="14"/>
    </row>
    <row r="28" spans="1:10" ht="16.5" thickTop="1" thickBot="1" x14ac:dyDescent="0.3">
      <c r="A28" s="32" t="s">
        <v>14</v>
      </c>
      <c r="B28" s="33">
        <f>SUM(B27+B16)</f>
        <v>208.54166666666663</v>
      </c>
      <c r="C28" s="34">
        <f>SUM(B28*C4)</f>
        <v>1219968.7499999998</v>
      </c>
      <c r="D28" s="33">
        <f>SUM(D27,D16)</f>
        <v>409.49999999999994</v>
      </c>
      <c r="E28" s="34">
        <f>SUM(D28)*C4</f>
        <v>2395574.9999999995</v>
      </c>
      <c r="F28" s="34">
        <f t="shared" si="1"/>
        <v>3615543.7499999991</v>
      </c>
      <c r="G28" s="34">
        <f t="shared" si="2"/>
        <v>2200000</v>
      </c>
      <c r="H28" s="35">
        <f t="shared" si="0"/>
        <v>-1415543.7499999991</v>
      </c>
      <c r="I28" s="14"/>
      <c r="J28" s="14"/>
    </row>
    <row r="29" spans="1:10" ht="16.5" thickTop="1" thickBot="1" x14ac:dyDescent="0.3">
      <c r="A29" s="32" t="s">
        <v>15</v>
      </c>
      <c r="B29" s="33">
        <f>SUM(B28+B16)</f>
        <v>224.58333333333329</v>
      </c>
      <c r="C29" s="34">
        <f>SUM(B29*C4)</f>
        <v>1313812.4999999998</v>
      </c>
      <c r="D29" s="33">
        <f>SUM(D28,D16)</f>
        <v>440.99999999999994</v>
      </c>
      <c r="E29" s="34">
        <f>SUM(D29)*C4</f>
        <v>2579849.9999999995</v>
      </c>
      <c r="F29" s="34">
        <f t="shared" si="1"/>
        <v>3893662.4999999991</v>
      </c>
      <c r="G29" s="34">
        <f t="shared" si="2"/>
        <v>2200000</v>
      </c>
      <c r="H29" s="35">
        <f t="shared" si="0"/>
        <v>-1693662.4999999991</v>
      </c>
      <c r="I29" s="14"/>
      <c r="J29" s="14"/>
    </row>
    <row r="30" spans="1:10" ht="16.5" thickTop="1" thickBot="1" x14ac:dyDescent="0.3">
      <c r="A30" s="32" t="s">
        <v>16</v>
      </c>
      <c r="B30" s="33">
        <f>SUM(B29+B16)</f>
        <v>240.62499999999994</v>
      </c>
      <c r="C30" s="34">
        <f>SUM(B30*C4)</f>
        <v>1407656.2499999998</v>
      </c>
      <c r="D30" s="33">
        <f>SUM(D29,D16)</f>
        <v>472.49999999999994</v>
      </c>
      <c r="E30" s="34">
        <f>SUM(D30)*C4</f>
        <v>2764124.9999999995</v>
      </c>
      <c r="F30" s="34">
        <f t="shared" si="1"/>
        <v>4171781.2499999991</v>
      </c>
      <c r="G30" s="34">
        <f t="shared" si="2"/>
        <v>2200000</v>
      </c>
      <c r="H30" s="35">
        <f t="shared" si="0"/>
        <v>-1971781.2499999991</v>
      </c>
      <c r="I30" s="14"/>
      <c r="J30" s="14"/>
    </row>
    <row r="31" spans="1:10" ht="16.5" thickTop="1" thickBot="1" x14ac:dyDescent="0.3">
      <c r="A31" s="32" t="s">
        <v>17</v>
      </c>
      <c r="B31" s="33">
        <f>SUM(B30+B16)</f>
        <v>256.66666666666663</v>
      </c>
      <c r="C31" s="34">
        <f>SUM(B31*C4)</f>
        <v>1501499.9999999998</v>
      </c>
      <c r="D31" s="33">
        <f>SUM(D30,D16)</f>
        <v>503.99999999999994</v>
      </c>
      <c r="E31" s="34">
        <f>SUM(D31)*C4</f>
        <v>2948399.9999999995</v>
      </c>
      <c r="F31" s="34">
        <f t="shared" si="1"/>
        <v>4449899.9999999991</v>
      </c>
      <c r="G31" s="34">
        <f t="shared" si="2"/>
        <v>2200000</v>
      </c>
      <c r="H31" s="35">
        <f t="shared" si="0"/>
        <v>-2249899.9999999991</v>
      </c>
      <c r="I31" s="14"/>
      <c r="J31" s="14"/>
    </row>
    <row r="32" spans="1:10" ht="16.5" thickTop="1" thickBot="1" x14ac:dyDescent="0.3">
      <c r="A32" s="32" t="s">
        <v>18</v>
      </c>
      <c r="B32" s="33">
        <f>SUM(B31+B16)</f>
        <v>272.70833333333331</v>
      </c>
      <c r="C32" s="34">
        <f>SUM(B32*C4)</f>
        <v>1595343.75</v>
      </c>
      <c r="D32" s="33">
        <f>SUM(D31,D16)</f>
        <v>535.49999999999989</v>
      </c>
      <c r="E32" s="34">
        <f>SUM(D32)*C4</f>
        <v>3132674.9999999995</v>
      </c>
      <c r="F32" s="34">
        <f t="shared" si="1"/>
        <v>4728018.75</v>
      </c>
      <c r="G32" s="34">
        <f t="shared" si="2"/>
        <v>2200000</v>
      </c>
      <c r="H32" s="35">
        <f t="shared" si="0"/>
        <v>-2528018.75</v>
      </c>
      <c r="I32" s="14"/>
      <c r="J32" s="14"/>
    </row>
    <row r="33" spans="1:10" ht="16.5" thickTop="1" thickBot="1" x14ac:dyDescent="0.3">
      <c r="A33" s="32" t="s">
        <v>19</v>
      </c>
      <c r="B33" s="33">
        <f>SUM(B32+B16)</f>
        <v>288.75</v>
      </c>
      <c r="C33" s="34">
        <f>SUM(B33*C4)</f>
        <v>1689187.5</v>
      </c>
      <c r="D33" s="33">
        <f>SUM(D32,D16)</f>
        <v>566.99999999999989</v>
      </c>
      <c r="E33" s="34">
        <f>SUM(D33)*C4</f>
        <v>3316949.9999999995</v>
      </c>
      <c r="F33" s="34">
        <f t="shared" si="1"/>
        <v>5006137.5</v>
      </c>
      <c r="G33" s="34">
        <f t="shared" si="2"/>
        <v>2200000</v>
      </c>
      <c r="H33" s="35">
        <f t="shared" si="0"/>
        <v>-2806137.5</v>
      </c>
      <c r="I33" s="14"/>
      <c r="J33" s="14"/>
    </row>
    <row r="34" spans="1:10" ht="16.5" thickTop="1" thickBot="1" x14ac:dyDescent="0.3">
      <c r="A34" s="32" t="s">
        <v>20</v>
      </c>
      <c r="B34" s="33">
        <f>SUM(B33+B16)</f>
        <v>304.79166666666669</v>
      </c>
      <c r="C34" s="34">
        <f>SUM(B34*C4)</f>
        <v>1783031.25</v>
      </c>
      <c r="D34" s="33">
        <f>SUM(D33,D16)</f>
        <v>598.49999999999989</v>
      </c>
      <c r="E34" s="34">
        <f>SUM(D34)*C4</f>
        <v>3501224.9999999995</v>
      </c>
      <c r="F34" s="34">
        <f t="shared" si="1"/>
        <v>5284256.25</v>
      </c>
      <c r="G34" s="34">
        <f t="shared" si="2"/>
        <v>2200000</v>
      </c>
      <c r="H34" s="35">
        <f t="shared" si="0"/>
        <v>-3084256.25</v>
      </c>
      <c r="I34" s="14"/>
      <c r="J34" s="14"/>
    </row>
    <row r="35" spans="1:10" ht="16.5" thickTop="1" thickBot="1" x14ac:dyDescent="0.3">
      <c r="A35" s="32" t="s">
        <v>21</v>
      </c>
      <c r="B35" s="33">
        <f>SUM(B34+B16)</f>
        <v>320.83333333333337</v>
      </c>
      <c r="C35" s="34">
        <f>SUM(B35*C4)</f>
        <v>1876875.0000000002</v>
      </c>
      <c r="D35" s="33">
        <f>SUM(D34,D16)</f>
        <v>629.99999999999989</v>
      </c>
      <c r="E35" s="34">
        <f>SUM(D35)*C4</f>
        <v>3685499.9999999995</v>
      </c>
      <c r="F35" s="34">
        <f t="shared" si="1"/>
        <v>5562375</v>
      </c>
      <c r="G35" s="34">
        <f t="shared" si="2"/>
        <v>2200000</v>
      </c>
      <c r="H35" s="35">
        <f t="shared" si="0"/>
        <v>-3362375</v>
      </c>
      <c r="I35" s="14"/>
      <c r="J35" s="14"/>
    </row>
    <row r="36" spans="1:10" ht="16.5" thickTop="1" thickBot="1" x14ac:dyDescent="0.3">
      <c r="A36" s="32" t="s">
        <v>22</v>
      </c>
      <c r="B36" s="33">
        <f>SUM(B35+B16)</f>
        <v>336.87500000000006</v>
      </c>
      <c r="C36" s="34">
        <f>SUM(B36*C4)</f>
        <v>1970718.7500000002</v>
      </c>
      <c r="D36" s="33">
        <f>SUM(D35,D16)</f>
        <v>661.49999999999989</v>
      </c>
      <c r="E36" s="34">
        <f>SUM(D36)*C4</f>
        <v>3869774.9999999995</v>
      </c>
      <c r="F36" s="34">
        <f t="shared" si="1"/>
        <v>5840493.75</v>
      </c>
      <c r="G36" s="34">
        <f t="shared" si="2"/>
        <v>2200000</v>
      </c>
      <c r="H36" s="35">
        <f t="shared" si="0"/>
        <v>-3640493.75</v>
      </c>
      <c r="I36" s="14"/>
      <c r="J36" s="14"/>
    </row>
    <row r="37" spans="1:10" ht="16.5" thickTop="1" thickBot="1" x14ac:dyDescent="0.3">
      <c r="A37" s="32" t="s">
        <v>23</v>
      </c>
      <c r="B37" s="33">
        <f>SUM(B36+B16)</f>
        <v>352.91666666666674</v>
      </c>
      <c r="C37" s="34">
        <f>SUM(B37*C4)</f>
        <v>2064562.5000000005</v>
      </c>
      <c r="D37" s="33">
        <f>SUM(D36,D16)</f>
        <v>692.99999999999989</v>
      </c>
      <c r="E37" s="34">
        <f>SUM(D37)*C4</f>
        <v>4054049.9999999995</v>
      </c>
      <c r="F37" s="34">
        <f t="shared" si="1"/>
        <v>6118612.5</v>
      </c>
      <c r="G37" s="34">
        <f t="shared" si="2"/>
        <v>2200000</v>
      </c>
      <c r="H37" s="35">
        <f t="shared" si="0"/>
        <v>-3918612.5</v>
      </c>
      <c r="I37" s="14"/>
      <c r="J37" s="14"/>
    </row>
    <row r="38" spans="1:10" ht="16.5" thickTop="1" thickBot="1" x14ac:dyDescent="0.3">
      <c r="A38" s="32" t="s">
        <v>24</v>
      </c>
      <c r="B38" s="33">
        <f>SUM(B37+B16)</f>
        <v>368.95833333333343</v>
      </c>
      <c r="C38" s="34">
        <f>SUM(B38*C4)</f>
        <v>2158406.2500000005</v>
      </c>
      <c r="D38" s="33">
        <f>SUM(D37,D16)</f>
        <v>724.49999999999989</v>
      </c>
      <c r="E38" s="34">
        <f>SUM(D38)*C4</f>
        <v>4238324.9999999991</v>
      </c>
      <c r="F38" s="34">
        <f t="shared" si="1"/>
        <v>6396731.25</v>
      </c>
      <c r="G38" s="34">
        <f t="shared" si="2"/>
        <v>2200000</v>
      </c>
      <c r="H38" s="35">
        <f t="shared" si="0"/>
        <v>-4196731.25</v>
      </c>
      <c r="I38" s="14"/>
      <c r="J38" s="14"/>
    </row>
    <row r="39" spans="1:10" ht="15.75" thickTop="1" x14ac:dyDescent="0.25">
      <c r="A39" s="36" t="s">
        <v>25</v>
      </c>
      <c r="B39" s="37">
        <f>SUM(B38+B16)</f>
        <v>385.00000000000011</v>
      </c>
      <c r="C39" s="38">
        <f>SUM(B39*C4)</f>
        <v>2252250.0000000005</v>
      </c>
      <c r="D39" s="37">
        <f>SUM(D38,D16)</f>
        <v>755.99999999999989</v>
      </c>
      <c r="E39" s="38">
        <f>SUM(D39)*C4</f>
        <v>4422599.9999999991</v>
      </c>
      <c r="F39" s="38">
        <f t="shared" si="1"/>
        <v>6674850</v>
      </c>
      <c r="G39" s="38">
        <f>SUM(G38)</f>
        <v>2200000</v>
      </c>
      <c r="H39" s="39">
        <f t="shared" si="0"/>
        <v>-4474850</v>
      </c>
      <c r="I39" s="14"/>
      <c r="J39" s="14"/>
    </row>
    <row r="40" spans="1:10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</row>
  </sheetData>
  <sheetProtection algorithmName="SHA-512" hashValue="a6Q93bTli+qWQexTiI4rXxYtlSgkfhnnZPmpSMPcmk99sieBgAAR3AEn1OmQIUgdBJlL01B4NBRMv+swtwmWBw==" saltValue="CiC2LQo1h8sCR0WSDFta2Q==" spinCount="100000" sheet="1" selectLockedCells="1"/>
  <mergeCells count="3">
    <mergeCell ref="A7:C7"/>
    <mergeCell ref="A8:C9"/>
    <mergeCell ref="I16:J16"/>
  </mergeCells>
  <phoneticPr fontId="1" type="noConversion"/>
  <pageMargins left="0.7" right="0.7" top="0.75" bottom="0.75" header="0.3" footer="0.3"/>
  <pageSetup orientation="portrait" horizontalDpi="360" verticalDpi="36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30"/>
  <sheetViews>
    <sheetView tabSelected="1" workbookViewId="0">
      <selection activeCell="H13" sqref="H13"/>
    </sheetView>
  </sheetViews>
  <sheetFormatPr baseColWidth="10" defaultRowHeight="15" x14ac:dyDescent="0.25"/>
  <cols>
    <col min="2" max="2" width="26" customWidth="1"/>
    <col min="3" max="3" width="22.28515625" customWidth="1"/>
    <col min="4" max="4" width="20.7109375" customWidth="1"/>
    <col min="5" max="5" width="17.140625" customWidth="1"/>
    <col min="6" max="6" width="23.28515625" customWidth="1"/>
    <col min="7" max="7" width="29.7109375" customWidth="1"/>
    <col min="8" max="8" width="26.28515625" bestFit="1" customWidth="1"/>
    <col min="9" max="9" width="28.28515625" bestFit="1" customWidth="1"/>
    <col min="10" max="10" width="35.42578125" bestFit="1" customWidth="1"/>
  </cols>
  <sheetData>
    <row r="1" spans="1:12" ht="15.75" thickBot="1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15.75" thickBot="1" x14ac:dyDescent="0.3">
      <c r="A2" s="8" t="s">
        <v>30</v>
      </c>
      <c r="B2" s="64" t="s">
        <v>0</v>
      </c>
      <c r="C2" s="65"/>
      <c r="D2" s="8" t="s">
        <v>36</v>
      </c>
      <c r="E2" s="64" t="s">
        <v>1</v>
      </c>
      <c r="F2" s="65"/>
      <c r="G2" s="8" t="s">
        <v>28</v>
      </c>
      <c r="H2" s="8" t="s">
        <v>31</v>
      </c>
      <c r="I2" s="8" t="s">
        <v>32</v>
      </c>
      <c r="J2" s="8" t="s">
        <v>48</v>
      </c>
      <c r="K2" s="7"/>
      <c r="L2" s="7"/>
    </row>
    <row r="3" spans="1:12" ht="15.75" thickBot="1" x14ac:dyDescent="0.3">
      <c r="A3" s="9">
        <v>45862</v>
      </c>
      <c r="B3" s="66">
        <v>1100</v>
      </c>
      <c r="C3" s="67"/>
      <c r="D3" s="10">
        <v>10500</v>
      </c>
      <c r="E3" s="66">
        <f>B3*35%</f>
        <v>385</v>
      </c>
      <c r="F3" s="67"/>
      <c r="G3" s="10">
        <v>100</v>
      </c>
      <c r="H3" s="10">
        <v>4500</v>
      </c>
      <c r="I3" s="10">
        <v>3500</v>
      </c>
      <c r="J3" s="10">
        <v>5</v>
      </c>
      <c r="K3" s="7"/>
      <c r="L3" s="7"/>
    </row>
    <row r="4" spans="1:12" ht="15.75" thickBot="1" x14ac:dyDescent="0.3">
      <c r="A4" s="11"/>
      <c r="B4" s="11"/>
      <c r="C4" s="11"/>
      <c r="D4" s="11"/>
      <c r="E4" s="11"/>
      <c r="F4" s="11"/>
      <c r="G4" s="10">
        <v>12150</v>
      </c>
      <c r="H4" s="10">
        <v>50</v>
      </c>
      <c r="I4" s="10">
        <v>50</v>
      </c>
      <c r="J4" s="11"/>
      <c r="K4" s="7"/>
      <c r="L4" s="7"/>
    </row>
    <row r="5" spans="1:12" x14ac:dyDescent="0.25">
      <c r="A5" s="6"/>
      <c r="B5" s="6"/>
      <c r="C5" s="6"/>
      <c r="D5" s="6"/>
      <c r="E5" s="6"/>
      <c r="F5" s="6"/>
      <c r="G5" s="6"/>
      <c r="H5" s="6"/>
      <c r="I5" s="6"/>
      <c r="J5" s="6"/>
    </row>
    <row r="6" spans="1:12" x14ac:dyDescent="0.25">
      <c r="A6" t="s">
        <v>26</v>
      </c>
      <c r="B6" t="s">
        <v>27</v>
      </c>
      <c r="C6" t="s">
        <v>29</v>
      </c>
      <c r="D6" t="s">
        <v>34</v>
      </c>
      <c r="E6" t="s">
        <v>28</v>
      </c>
      <c r="F6" t="s">
        <v>31</v>
      </c>
      <c r="G6" t="s">
        <v>32</v>
      </c>
    </row>
    <row r="7" spans="1:12" x14ac:dyDescent="0.25">
      <c r="A7" t="s">
        <v>2</v>
      </c>
      <c r="B7" s="12">
        <f>SUM(E3/24)</f>
        <v>16.041666666666668</v>
      </c>
      <c r="C7" s="12">
        <f>SUM(B7*D3)</f>
        <v>168437.5</v>
      </c>
      <c r="D7" s="12">
        <f>SUM(J3*D3)</f>
        <v>52500</v>
      </c>
    </row>
    <row r="8" spans="1:12" x14ac:dyDescent="0.25">
      <c r="A8" t="s">
        <v>3</v>
      </c>
      <c r="B8" s="12">
        <f>SUM(B7*2)</f>
        <v>32.083333333333336</v>
      </c>
      <c r="C8" s="12">
        <f>SUM(B8*D3)</f>
        <v>336875</v>
      </c>
      <c r="D8" s="12"/>
    </row>
    <row r="9" spans="1:12" x14ac:dyDescent="0.25">
      <c r="A9" t="s">
        <v>4</v>
      </c>
      <c r="B9" s="12">
        <f>SUM(B8+B7)</f>
        <v>48.125</v>
      </c>
      <c r="C9" s="12">
        <f>SUM(B9*D3)</f>
        <v>505312.5</v>
      </c>
      <c r="D9" s="12"/>
    </row>
    <row r="10" spans="1:12" x14ac:dyDescent="0.25">
      <c r="A10" t="s">
        <v>5</v>
      </c>
      <c r="B10" s="12">
        <f>SUM(B9+B7)</f>
        <v>64.166666666666671</v>
      </c>
      <c r="C10" s="12">
        <f>SUM(B10*D3)</f>
        <v>673750</v>
      </c>
      <c r="D10" s="12"/>
    </row>
    <row r="11" spans="1:12" x14ac:dyDescent="0.25">
      <c r="A11" t="s">
        <v>6</v>
      </c>
      <c r="B11" s="12">
        <f>SUM(B10+B7)</f>
        <v>80.208333333333343</v>
      </c>
      <c r="C11" s="12">
        <f>SUM(B11*D3)</f>
        <v>842187.50000000012</v>
      </c>
      <c r="D11" s="12"/>
    </row>
    <row r="12" spans="1:12" x14ac:dyDescent="0.25">
      <c r="A12" t="s">
        <v>7</v>
      </c>
      <c r="B12" s="12">
        <f>SUM(B11+B7)</f>
        <v>96.250000000000014</v>
      </c>
      <c r="C12" s="12">
        <f>SUM(B12*D3)</f>
        <v>1010625.0000000001</v>
      </c>
      <c r="D12" s="12"/>
    </row>
    <row r="13" spans="1:12" x14ac:dyDescent="0.25">
      <c r="A13" t="s">
        <v>8</v>
      </c>
      <c r="B13" s="12">
        <f>SUM(B12+B7)</f>
        <v>112.29166666666669</v>
      </c>
      <c r="C13" s="12">
        <f>SUM(B13*D3)</f>
        <v>1179062.5000000002</v>
      </c>
      <c r="D13" s="12"/>
    </row>
    <row r="14" spans="1:12" x14ac:dyDescent="0.25">
      <c r="A14" t="s">
        <v>9</v>
      </c>
      <c r="B14" s="12">
        <f>SUM(B13+B7)</f>
        <v>128.33333333333334</v>
      </c>
      <c r="C14" s="12">
        <f>SUM(B14*D3)</f>
        <v>1347500</v>
      </c>
      <c r="D14" s="12"/>
    </row>
    <row r="15" spans="1:12" x14ac:dyDescent="0.25">
      <c r="A15" t="s">
        <v>10</v>
      </c>
      <c r="B15" s="12">
        <f>SUM(B14+B7)</f>
        <v>144.375</v>
      </c>
      <c r="C15" s="12">
        <f>SUM(B15*D3)</f>
        <v>1515937.5</v>
      </c>
      <c r="D15" s="12"/>
    </row>
    <row r="16" spans="1:12" x14ac:dyDescent="0.25">
      <c r="A16" t="s">
        <v>11</v>
      </c>
      <c r="B16" s="12">
        <f>SUM(B15+B7)</f>
        <v>160.41666666666666</v>
      </c>
      <c r="C16" s="12">
        <f>SUM(B16*D3)</f>
        <v>1684375</v>
      </c>
      <c r="D16" s="12"/>
    </row>
    <row r="17" spans="1:4" x14ac:dyDescent="0.25">
      <c r="A17" t="s">
        <v>12</v>
      </c>
      <c r="B17" s="12">
        <f>SUM(B16+B7)</f>
        <v>176.45833333333331</v>
      </c>
      <c r="C17" s="12">
        <f>SUM(B17*D3)</f>
        <v>1852812.4999999998</v>
      </c>
      <c r="D17" s="12"/>
    </row>
    <row r="18" spans="1:4" x14ac:dyDescent="0.25">
      <c r="A18" t="s">
        <v>13</v>
      </c>
      <c r="B18" s="12">
        <f>SUM(B17+B7)</f>
        <v>192.49999999999997</v>
      </c>
      <c r="C18" s="12">
        <f>SUM(B18*D3)</f>
        <v>2021249.9999999998</v>
      </c>
      <c r="D18" s="12"/>
    </row>
    <row r="19" spans="1:4" x14ac:dyDescent="0.25">
      <c r="A19" t="s">
        <v>14</v>
      </c>
      <c r="B19" s="12">
        <f>SUM(B18+B7)</f>
        <v>208.54166666666663</v>
      </c>
      <c r="C19" s="12">
        <f>SUM(B19*D3)</f>
        <v>2189687.4999999995</v>
      </c>
      <c r="D19" s="12"/>
    </row>
    <row r="20" spans="1:4" x14ac:dyDescent="0.25">
      <c r="A20" t="s">
        <v>15</v>
      </c>
      <c r="B20" s="12">
        <f>SUM(B19+B7)</f>
        <v>224.58333333333329</v>
      </c>
      <c r="C20" s="12">
        <f>SUM(B20*D3)</f>
        <v>2358124.9999999995</v>
      </c>
      <c r="D20" s="12"/>
    </row>
    <row r="21" spans="1:4" x14ac:dyDescent="0.25">
      <c r="A21" t="s">
        <v>16</v>
      </c>
      <c r="B21" s="12">
        <f>SUM(B20+B7)</f>
        <v>240.62499999999994</v>
      </c>
      <c r="C21" s="12">
        <f>SUM(B21*D3)</f>
        <v>2526562.4999999995</v>
      </c>
      <c r="D21" s="12"/>
    </row>
    <row r="22" spans="1:4" x14ac:dyDescent="0.25">
      <c r="A22" t="s">
        <v>17</v>
      </c>
      <c r="B22" s="12">
        <f>SUM(B21+B7)</f>
        <v>256.66666666666663</v>
      </c>
      <c r="C22" s="12">
        <f>SUM(B22*D3)</f>
        <v>2694999.9999999995</v>
      </c>
      <c r="D22" s="12"/>
    </row>
    <row r="23" spans="1:4" x14ac:dyDescent="0.25">
      <c r="A23" t="s">
        <v>18</v>
      </c>
      <c r="B23" s="12">
        <f>SUM(B22+B7)</f>
        <v>272.70833333333331</v>
      </c>
      <c r="C23" s="12">
        <f>SUM(B23*D3)</f>
        <v>2863437.5</v>
      </c>
      <c r="D23" s="12"/>
    </row>
    <row r="24" spans="1:4" x14ac:dyDescent="0.25">
      <c r="A24" t="s">
        <v>19</v>
      </c>
      <c r="B24" s="12">
        <f>SUM(B23+B7)</f>
        <v>288.75</v>
      </c>
      <c r="C24" s="12">
        <f>SUM(B24*D3)</f>
        <v>3031875</v>
      </c>
      <c r="D24" s="12"/>
    </row>
    <row r="25" spans="1:4" x14ac:dyDescent="0.25">
      <c r="A25" t="s">
        <v>20</v>
      </c>
      <c r="B25" s="12">
        <f>SUM(B24+B7)</f>
        <v>304.79166666666669</v>
      </c>
      <c r="C25" s="12">
        <f>SUM(B25*D3)</f>
        <v>3200312.5</v>
      </c>
      <c r="D25" s="12"/>
    </row>
    <row r="26" spans="1:4" x14ac:dyDescent="0.25">
      <c r="A26" t="s">
        <v>21</v>
      </c>
      <c r="B26" s="12">
        <f>SUM(B25+B7)</f>
        <v>320.83333333333337</v>
      </c>
      <c r="C26" s="12">
        <f>SUM(B26*D3)</f>
        <v>3368750.0000000005</v>
      </c>
      <c r="D26" s="12"/>
    </row>
    <row r="27" spans="1:4" x14ac:dyDescent="0.25">
      <c r="A27" t="s">
        <v>22</v>
      </c>
      <c r="B27" s="12">
        <f>SUM(B26+B7)</f>
        <v>336.87500000000006</v>
      </c>
      <c r="C27" s="12">
        <f>SUM(B27*D3)</f>
        <v>3537187.5000000005</v>
      </c>
      <c r="D27" s="12"/>
    </row>
    <row r="28" spans="1:4" x14ac:dyDescent="0.25">
      <c r="A28" t="s">
        <v>23</v>
      </c>
      <c r="B28" s="12">
        <f>SUM(B27+B7)</f>
        <v>352.91666666666674</v>
      </c>
      <c r="C28" s="12">
        <f>SUM(B28*D3)</f>
        <v>3705625.0000000009</v>
      </c>
      <c r="D28" s="12"/>
    </row>
    <row r="29" spans="1:4" x14ac:dyDescent="0.25">
      <c r="A29" t="s">
        <v>24</v>
      </c>
      <c r="B29" s="12">
        <f>SUM(B28+B7)</f>
        <v>368.95833333333343</v>
      </c>
      <c r="C29" s="12">
        <f>SUM(B29*D3)</f>
        <v>3874062.5000000009</v>
      </c>
      <c r="D29" s="12"/>
    </row>
    <row r="30" spans="1:4" x14ac:dyDescent="0.25">
      <c r="A30" t="s">
        <v>25</v>
      </c>
      <c r="B30" s="12">
        <f>SUM(B29+B7)</f>
        <v>385.00000000000011</v>
      </c>
      <c r="C30" s="12">
        <f>SUM(B30*D3)</f>
        <v>4042500.0000000014</v>
      </c>
      <c r="D30" s="12"/>
    </row>
  </sheetData>
  <sheetProtection algorithmName="SHA-512" hashValue="iQtljIVOWGnnL52JkKHJDzRXhBmqsqikQL5lYApoopeWUGJC2SyyS1SHdUWGWKE17pSs8cUgS4NQO2NMK6ZK8g==" saltValue="a+xvlY99cB8msSqCjtVVSg==" spinCount="100000" sheet="1" objects="1" scenarios="1"/>
  <mergeCells count="4">
    <mergeCell ref="B2:C2"/>
    <mergeCell ref="B3:C3"/>
    <mergeCell ref="E2:F2"/>
    <mergeCell ref="E3:F3"/>
  </mergeCells>
  <pageMargins left="0.7" right="0.7" top="0.75" bottom="0.75" header="0.3" footer="0.3"/>
  <pageSetup orientation="portrait" horizontalDpi="360" verticalDpi="36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proyeccion basica</vt:lpstr>
      <vt:lpstr>proyeccion premium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facundo morcos</dc:creator>
  <cp:lastModifiedBy>Admin</cp:lastModifiedBy>
  <dcterms:created xsi:type="dcterms:W3CDTF">2025-07-17T11:41:24Z</dcterms:created>
  <dcterms:modified xsi:type="dcterms:W3CDTF">2025-07-24T22:19:05Z</dcterms:modified>
</cp:coreProperties>
</file>