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36198592-19E9-4DD3-B9D6-6A3649DB22D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oyeccion basica" sheetId="1" r:id="rId1"/>
    <sheet name="proyeccion premium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B12" i="1" l="1"/>
  <c r="E8" i="1"/>
  <c r="D12" i="1" l="1"/>
  <c r="D13" i="1" s="1"/>
  <c r="E12" i="1" l="1"/>
  <c r="D7" i="2"/>
  <c r="E3" i="2"/>
  <c r="B7" i="2" s="1"/>
  <c r="B8" i="2" s="1"/>
  <c r="B9" i="2" s="1"/>
  <c r="G12" i="1" l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C12" i="1"/>
  <c r="E13" i="1" l="1"/>
  <c r="D14" i="1"/>
  <c r="B13" i="1"/>
  <c r="B14" i="1" s="1"/>
  <c r="E14" i="1"/>
  <c r="C7" i="2"/>
  <c r="C13" i="1" l="1"/>
  <c r="F13" i="1" s="1"/>
  <c r="H13" i="1" s="1"/>
  <c r="B15" i="1"/>
  <c r="C14" i="1"/>
  <c r="F14" i="1" s="1"/>
  <c r="H14" i="1" s="1"/>
  <c r="F12" i="1"/>
  <c r="H12" i="1" s="1"/>
  <c r="D15" i="1"/>
  <c r="E15" i="1" s="1"/>
  <c r="C8" i="2"/>
  <c r="B16" i="1" l="1"/>
  <c r="C15" i="1"/>
  <c r="F15" i="1" s="1"/>
  <c r="H15" i="1" s="1"/>
  <c r="D16" i="1"/>
  <c r="E16" i="1" s="1"/>
  <c r="B10" i="2"/>
  <c r="C9" i="2"/>
  <c r="B17" i="1" l="1"/>
  <c r="C16" i="1"/>
  <c r="F16" i="1" s="1"/>
  <c r="H16" i="1" s="1"/>
  <c r="D17" i="1"/>
  <c r="E17" i="1" s="1"/>
  <c r="C10" i="2"/>
  <c r="B11" i="2"/>
  <c r="B18" i="1" l="1"/>
  <c r="C17" i="1"/>
  <c r="F17" i="1" s="1"/>
  <c r="H17" i="1" s="1"/>
  <c r="D18" i="1"/>
  <c r="E18" i="1" s="1"/>
  <c r="B12" i="2"/>
  <c r="C11" i="2"/>
  <c r="B19" i="1" l="1"/>
  <c r="C18" i="1"/>
  <c r="F18" i="1" s="1"/>
  <c r="H18" i="1" s="1"/>
  <c r="D19" i="1"/>
  <c r="C12" i="2"/>
  <c r="B13" i="2"/>
  <c r="E19" i="1" l="1"/>
  <c r="D20" i="1"/>
  <c r="E20" i="1" s="1"/>
  <c r="B20" i="1"/>
  <c r="C19" i="1"/>
  <c r="B14" i="2"/>
  <c r="C13" i="2"/>
  <c r="F19" i="1" l="1"/>
  <c r="H19" i="1" s="1"/>
  <c r="B21" i="1"/>
  <c r="C20" i="1"/>
  <c r="F20" i="1" s="1"/>
  <c r="H20" i="1" s="1"/>
  <c r="D21" i="1"/>
  <c r="E21" i="1" s="1"/>
  <c r="C14" i="2"/>
  <c r="B15" i="2"/>
  <c r="B22" i="1" l="1"/>
  <c r="C21" i="1"/>
  <c r="F21" i="1" s="1"/>
  <c r="H21" i="1" s="1"/>
  <c r="D22" i="1"/>
  <c r="E22" i="1" s="1"/>
  <c r="B16" i="2"/>
  <c r="C15" i="2"/>
  <c r="B23" i="1" l="1"/>
  <c r="C22" i="1"/>
  <c r="F22" i="1" s="1"/>
  <c r="H22" i="1" s="1"/>
  <c r="D23" i="1"/>
  <c r="E23" i="1" s="1"/>
  <c r="C16" i="2"/>
  <c r="B17" i="2"/>
  <c r="B24" i="1" l="1"/>
  <c r="C23" i="1"/>
  <c r="F23" i="1" s="1"/>
  <c r="H23" i="1" s="1"/>
  <c r="D24" i="1"/>
  <c r="E24" i="1" s="1"/>
  <c r="B18" i="2"/>
  <c r="C17" i="2"/>
  <c r="B25" i="1" l="1"/>
  <c r="C24" i="1"/>
  <c r="F24" i="1" s="1"/>
  <c r="H24" i="1" s="1"/>
  <c r="D25" i="1"/>
  <c r="E25" i="1" s="1"/>
  <c r="B19" i="2"/>
  <c r="C18" i="2"/>
  <c r="B26" i="1" l="1"/>
  <c r="C25" i="1"/>
  <c r="F25" i="1" s="1"/>
  <c r="H25" i="1" s="1"/>
  <c r="D26" i="1"/>
  <c r="E26" i="1" s="1"/>
  <c r="B20" i="2"/>
  <c r="C19" i="2"/>
  <c r="B27" i="1" l="1"/>
  <c r="C26" i="1"/>
  <c r="F26" i="1" s="1"/>
  <c r="H26" i="1" s="1"/>
  <c r="D27" i="1"/>
  <c r="E27" i="1" s="1"/>
  <c r="C20" i="2"/>
  <c r="B21" i="2"/>
  <c r="B28" i="1" l="1"/>
  <c r="C27" i="1"/>
  <c r="F27" i="1" s="1"/>
  <c r="H27" i="1" s="1"/>
  <c r="D28" i="1"/>
  <c r="E28" i="1" s="1"/>
  <c r="B22" i="2"/>
  <c r="C21" i="2"/>
  <c r="B29" i="1" l="1"/>
  <c r="C28" i="1"/>
  <c r="F28" i="1" s="1"/>
  <c r="H28" i="1" s="1"/>
  <c r="D29" i="1"/>
  <c r="E29" i="1" s="1"/>
  <c r="B23" i="2"/>
  <c r="C22" i="2"/>
  <c r="B30" i="1" l="1"/>
  <c r="C29" i="1"/>
  <c r="F29" i="1" s="1"/>
  <c r="H29" i="1" s="1"/>
  <c r="D30" i="1"/>
  <c r="E30" i="1" s="1"/>
  <c r="B24" i="2"/>
  <c r="C23" i="2"/>
  <c r="B31" i="1" l="1"/>
  <c r="C30" i="1"/>
  <c r="F30" i="1" s="1"/>
  <c r="H30" i="1" s="1"/>
  <c r="D31" i="1"/>
  <c r="E31" i="1" s="1"/>
  <c r="C24" i="2"/>
  <c r="B25" i="2"/>
  <c r="B32" i="1" l="1"/>
  <c r="C31" i="1"/>
  <c r="F31" i="1" s="1"/>
  <c r="H31" i="1" s="1"/>
  <c r="D32" i="1"/>
  <c r="E32" i="1" s="1"/>
  <c r="B26" i="2"/>
  <c r="C25" i="2"/>
  <c r="B33" i="1" l="1"/>
  <c r="C32" i="1"/>
  <c r="F32" i="1" s="1"/>
  <c r="H32" i="1" s="1"/>
  <c r="D33" i="1"/>
  <c r="E33" i="1" s="1"/>
  <c r="B27" i="2"/>
  <c r="C26" i="2"/>
  <c r="B34" i="1" l="1"/>
  <c r="C33" i="1"/>
  <c r="F33" i="1" s="1"/>
  <c r="H33" i="1" s="1"/>
  <c r="D34" i="1"/>
  <c r="E34" i="1" s="1"/>
  <c r="B28" i="2"/>
  <c r="C27" i="2"/>
  <c r="B35" i="1" l="1"/>
  <c r="C35" i="1" s="1"/>
  <c r="C34" i="1"/>
  <c r="F34" i="1" s="1"/>
  <c r="H34" i="1" s="1"/>
  <c r="D35" i="1"/>
  <c r="E35" i="1" s="1"/>
  <c r="C28" i="2"/>
  <c r="B29" i="2"/>
  <c r="F35" i="1" l="1"/>
  <c r="H35" i="1" s="1"/>
  <c r="F4" i="1" s="1"/>
  <c r="B30" i="2"/>
  <c r="C30" i="2" s="1"/>
  <c r="C2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Monica Aguirre</author>
  </authors>
  <commentList>
    <comment ref="E1" authorId="0" shapeId="0" xr:uid="{DFC1364C-ABAB-482E-A904-3B96A9091EE0}">
      <text>
        <r>
          <rPr>
            <b/>
            <sz val="12"/>
            <color indexed="81"/>
            <rFont val="Tahoma"/>
            <family val="2"/>
          </rPr>
          <t xml:space="preserve">POR FAVOR INGRESAR EL NOMBRE DEL ISP CORRESPONDIENTE </t>
        </r>
      </text>
    </comment>
    <comment ref="A3" authorId="0" shapeId="0" xr:uid="{00000000-0006-0000-0000-000003000000}">
      <text>
        <r>
          <rPr>
            <b/>
            <sz val="11"/>
            <color indexed="81"/>
            <rFont val="Times New Roman"/>
            <family val="1"/>
          </rPr>
          <t xml:space="preserve">POR FAVOR, INGRESE EL NOMBRE DEL ISP CORRESPONDIENTE </t>
        </r>
        <r>
          <rPr>
            <b/>
            <sz val="9"/>
            <color indexed="81"/>
            <rFont val="Aptos"/>
            <family val="2"/>
          </rPr>
          <t xml:space="preserve">
</t>
        </r>
      </text>
    </comment>
    <comment ref="D3" authorId="0" shapeId="0" xr:uid="{00000000-0006-0000-0000-000001000000}">
      <text>
        <r>
          <rPr>
            <b/>
            <sz val="12"/>
            <color indexed="81"/>
            <rFont val="Arial Black"/>
            <family val="2"/>
          </rPr>
          <t>COMPLETAR CON EL CRECIMIENTO PROMEDIO MENSUAL DE ABONADOS EXPRESADO EN CANTIDAD DE CLIENTES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E4" authorId="0" shapeId="0" xr:uid="{00000000-0006-0000-0000-000002000000}">
      <text>
        <r>
          <rPr>
            <b/>
            <sz val="12"/>
            <color indexed="81"/>
            <rFont val="Times New Roman"/>
            <family val="1"/>
          </rPr>
          <t xml:space="preserve">
COMPLETAR CON EL VALOR PROMEDIO DEL ABONO </t>
        </r>
      </text>
    </comment>
    <comment ref="E6" authorId="0" shapeId="0" xr:uid="{00000000-0006-0000-0000-000004000000}">
      <text>
        <r>
          <rPr>
            <b/>
            <sz val="12"/>
            <color indexed="81"/>
            <rFont val="Times New Roman"/>
            <family val="1"/>
          </rPr>
          <t xml:space="preserve">INGRESAR PORCENTAJE DE AUMENTO EN LA TARIFA </t>
        </r>
      </text>
    </comment>
  </commentList>
</comments>
</file>

<file path=xl/sharedStrings.xml><?xml version="1.0" encoding="utf-8"?>
<sst xmlns="http://schemas.openxmlformats.org/spreadsheetml/2006/main" count="84" uniqueCount="51">
  <si>
    <t>ABONADOS ISP</t>
  </si>
  <si>
    <t>LICENCIAS SIDE TV 35%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</si>
  <si>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</si>
  <si>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</si>
  <si>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</si>
  <si>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</si>
  <si>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</si>
  <si>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</si>
  <si>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</si>
  <si>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</si>
  <si>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</si>
  <si>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</si>
  <si>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</si>
  <si>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</si>
  <si>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MES 13</t>
  </si>
  <si>
    <t>MES 14</t>
  </si>
  <si>
    <t>MES 15</t>
  </si>
  <si>
    <t>MES 16</t>
  </si>
  <si>
    <t>MES 17</t>
  </si>
  <si>
    <t>MES 18</t>
  </si>
  <si>
    <t>MES 19</t>
  </si>
  <si>
    <t>MES 20</t>
  </si>
  <si>
    <t>MES 21</t>
  </si>
  <si>
    <t>MES 22</t>
  </si>
  <si>
    <t>MES 23</t>
  </si>
  <si>
    <t>MES 24</t>
  </si>
  <si>
    <t>MESES</t>
  </si>
  <si>
    <t>LICENCIAS ESCALONADAS</t>
  </si>
  <si>
    <t>PACKS FUTBOL</t>
  </si>
  <si>
    <t>IMPORTE A LA FECHA</t>
  </si>
  <si>
    <t xml:space="preserve">FECHA </t>
  </si>
  <si>
    <t>PACKS PELICULAS HBO</t>
  </si>
  <si>
    <t>PACKS PELICULAS UNIVERSAL</t>
  </si>
  <si>
    <t>PROYECCION CRECIMENTO</t>
  </si>
  <si>
    <t>MENSUAL</t>
  </si>
  <si>
    <t>IMPORTES  premium</t>
  </si>
  <si>
    <t>IMPORTE</t>
  </si>
  <si>
    <t>TOTAL A PAGAR</t>
  </si>
  <si>
    <t>RENTABILIDAD POR DIFERENCIA</t>
  </si>
  <si>
    <t>RECAUDACION POR DIFERENCIA</t>
  </si>
  <si>
    <t>INCREMENTO SOBRE EL ABONO</t>
  </si>
  <si>
    <t>AUMENTO SOBRE FACTURA</t>
  </si>
  <si>
    <t xml:space="preserve">COMPARATIVA </t>
  </si>
  <si>
    <t>PROYECCION CRECIMENTO MENSUAL</t>
  </si>
  <si>
    <t>IMPORTE SERVICIO DE TELEVISION</t>
  </si>
  <si>
    <t>CANTIDAD DE LICENCIAS A CONTRATAR 35%</t>
  </si>
  <si>
    <t>PROYECCION CRECIMIENTO MENSUAL</t>
  </si>
  <si>
    <t>IMPORTE PROMEDIO POR ABONADO</t>
  </si>
  <si>
    <t xml:space="preserve">NOMBRE ISP :   </t>
  </si>
  <si>
    <t>Miercoles 30 de julio</t>
  </si>
  <si>
    <t xml:space="preserve">Mauro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</si>
</sst>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\ #,##0;[Red]\-&quot;$&quot;\ #,##0"/>
    <numFmt numFmtId="44" formatCode="_-&quot;$&quot;\ * #,##0.00_-;\-&quot;$&quot;\ * #,##0.00_-;_-&quot;$&quot;\ * &quot;-&quot;??_-;_-@_-"/>
    <numFmt numFmtId="164" formatCode="&quot;$&quot;\ #,##0.00"/>
    <numFmt numFmtId="165" formatCode="dddd\ d\ &quot;de&quot;\ mmmm"/>
  </numFmts>
  <fonts count="30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9"/>
      <name val="Times New Roman"/>
      <family val="1"/>
    </font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Times New Roman"/>
      <family val="1"/>
    </font>
    <font>
      <b/>
      <sz val="9"/>
      <color indexed="81"/>
      <name val="Tahoma"/>
      <family val="2"/>
    </font>
    <font>
      <b/>
      <sz val="9"/>
      <color indexed="81"/>
      <name val="Aptos"/>
      <family val="2"/>
    </font>
    <font>
      <sz val="8"/>
      <color theme="1"/>
      <name val="Aptos Narrow"/>
      <family val="2"/>
      <scheme val="minor"/>
    </font>
    <font>
      <b/>
      <sz val="8"/>
      <color rgb="FF006100"/>
      <name val="Baskerville Old Face"/>
      <family val="1"/>
    </font>
    <font>
      <b/>
      <sz val="11"/>
      <color indexed="81"/>
      <name val="Times New Roman"/>
      <family val="1"/>
    </font>
    <font>
      <b/>
      <sz val="14"/>
      <color theme="1"/>
      <name val="Arial"/>
      <family val="2"/>
    </font>
    <font>
      <b/>
      <sz val="11"/>
      <color rgb="FFF8F8F8"/>
      <name val="Arial Black"/>
      <family val="2"/>
    </font>
    <font>
      <b/>
      <sz val="11"/>
      <name val="Arial Black"/>
      <family val="2"/>
    </font>
    <font>
      <b/>
      <sz val="12"/>
      <color rgb="FFF8F8F8"/>
      <name val="Arial Black"/>
      <family val="2"/>
    </font>
    <font>
      <b/>
      <sz val="12"/>
      <name val="Arial Black"/>
      <family val="2"/>
    </font>
    <font>
      <sz val="12"/>
      <name val="Arial Black"/>
      <family val="2"/>
    </font>
    <font>
      <b/>
      <sz val="18"/>
      <color rgb="FFF8F8F8"/>
      <name val="Arial Black"/>
      <family val="2"/>
    </font>
    <font>
      <b/>
      <sz val="16"/>
      <name val="Arial Black"/>
      <family val="2"/>
    </font>
    <font>
      <sz val="14"/>
      <color theme="0"/>
      <name val="Arial Black"/>
      <family val="2"/>
    </font>
    <font>
      <b/>
      <sz val="11"/>
      <color theme="1"/>
      <name val="Arial Black"/>
      <family val="2"/>
    </font>
    <font>
      <b/>
      <sz val="12"/>
      <color indexed="81"/>
      <name val="Times New Roman"/>
      <family val="1"/>
    </font>
    <font>
      <b/>
      <sz val="12"/>
      <color indexed="81"/>
      <name val="Arial Black"/>
      <family val="2"/>
    </font>
    <font>
      <sz val="36"/>
      <color rgb="FFF8F8F8"/>
      <name val="Times New Roman"/>
      <family val="1"/>
    </font>
    <font>
      <sz val="48"/>
      <color rgb="FFF8F8F8"/>
      <name val="Times New Roman"/>
      <family val="1"/>
    </font>
    <font>
      <sz val="11"/>
      <color theme="0"/>
      <name val="Arial Black"/>
      <family val="2"/>
    </font>
    <font>
      <sz val="16"/>
      <color theme="1"/>
      <name val="Arial Black"/>
      <family val="2"/>
    </font>
    <font>
      <b/>
      <sz val="12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6E3FF"/>
        <bgColor indexed="64"/>
      </patternFill>
    </fill>
    <fill>
      <patternFill patternType="solid">
        <fgColor rgb="FF6373BA"/>
        <bgColor indexed="64"/>
      </patternFill>
    </fill>
    <fill>
      <patternFill patternType="solid">
        <fgColor rgb="FFC5D3FF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249977111117893"/>
        <bgColor indexed="64"/>
      </patternFill>
    </fill>
  </fills>
  <borders count="2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44" fontId="5" fillId="0" borderId="0" applyFont="0" applyFill="0" applyBorder="0" applyAlignment="0" applyProtection="0"/>
  </cellStyleXfs>
  <cellXfs count="79">
    <xf numFmtId="0" fontId="0" fillId="0" borderId="0" xfId="0"/>
    <xf numFmtId="0" fontId="3" fillId="0" borderId="0" xfId="0" applyFont="1"/>
    <xf numFmtId="0" fontId="3" fillId="0" borderId="0" xfId="0" applyFont="1" applyProtection="1">
      <protection locked="0"/>
    </xf>
    <xf numFmtId="0" fontId="6" fillId="0" borderId="0" xfId="0" applyFont="1"/>
    <xf numFmtId="0" fontId="7" fillId="0" borderId="0" xfId="0" applyFont="1"/>
    <xf numFmtId="0" fontId="7" fillId="3" borderId="5" xfId="0" applyFont="1" applyFill="1" applyBorder="1"/>
    <xf numFmtId="16" fontId="7" fillId="0" borderId="5" xfId="0" applyNumberFormat="1" applyFont="1" applyBorder="1" applyProtection="1">
      <protection locked="0"/>
    </xf>
    <xf numFmtId="0" fontId="7" fillId="0" borderId="5" xfId="0" applyFont="1" applyBorder="1" applyProtection="1">
      <protection locked="0"/>
    </xf>
    <xf numFmtId="0" fontId="7" fillId="0" borderId="0" xfId="0" applyFont="1" applyProtection="1">
      <protection locked="0"/>
    </xf>
    <xf numFmtId="44" fontId="0" fillId="0" borderId="0" xfId="2" applyFont="1"/>
    <xf numFmtId="0" fontId="10" fillId="0" borderId="0" xfId="0" applyFont="1"/>
    <xf numFmtId="0" fontId="4" fillId="0" borderId="0" xfId="1" applyFont="1" applyFill="1" applyAlignment="1" applyProtection="1">
      <alignment horizontal="center"/>
      <protection locked="0"/>
    </xf>
    <xf numFmtId="0" fontId="4" fillId="4" borderId="4" xfId="1" applyFont="1" applyFill="1" applyBorder="1" applyAlignment="1" applyProtection="1">
      <alignment horizontal="center"/>
      <protection locked="0"/>
    </xf>
    <xf numFmtId="0" fontId="13" fillId="0" borderId="14" xfId="0" applyFont="1" applyBorder="1"/>
    <xf numFmtId="0" fontId="13" fillId="0" borderId="10" xfId="0" applyFont="1" applyBorder="1"/>
    <xf numFmtId="164" fontId="13" fillId="0" borderId="10" xfId="0" applyNumberFormat="1" applyFont="1" applyBorder="1"/>
    <xf numFmtId="164" fontId="13" fillId="0" borderId="15" xfId="0" applyNumberFormat="1" applyFont="1" applyBorder="1"/>
    <xf numFmtId="0" fontId="13" fillId="0" borderId="16" xfId="0" applyFont="1" applyBorder="1"/>
    <xf numFmtId="0" fontId="13" fillId="0" borderId="17" xfId="0" applyFont="1" applyBorder="1"/>
    <xf numFmtId="164" fontId="13" fillId="0" borderId="17" xfId="0" applyNumberFormat="1" applyFont="1" applyBorder="1"/>
    <xf numFmtId="164" fontId="13" fillId="0" borderId="18" xfId="0" applyNumberFormat="1" applyFont="1" applyBorder="1"/>
    <xf numFmtId="0" fontId="18" fillId="6" borderId="11" xfId="0" applyFont="1" applyFill="1" applyBorder="1"/>
    <xf numFmtId="0" fontId="18" fillId="6" borderId="12" xfId="0" applyFont="1" applyFill="1" applyBorder="1"/>
    <xf numFmtId="0" fontId="18" fillId="6" borderId="13" xfId="0" applyFont="1" applyFill="1" applyBorder="1"/>
    <xf numFmtId="6" fontId="15" fillId="6" borderId="3" xfId="1" applyNumberFormat="1" applyFont="1" applyFill="1" applyBorder="1" applyProtection="1">
      <protection locked="0"/>
    </xf>
    <xf numFmtId="9" fontId="15" fillId="6" borderId="3" xfId="1" applyNumberFormat="1" applyFont="1" applyFill="1" applyBorder="1" applyProtection="1">
      <protection locked="0"/>
    </xf>
    <xf numFmtId="164" fontId="15" fillId="6" borderId="4" xfId="1" applyNumberFormat="1" applyFont="1" applyFill="1" applyBorder="1"/>
    <xf numFmtId="0" fontId="15" fillId="6" borderId="22" xfId="1" applyFont="1" applyFill="1" applyBorder="1"/>
    <xf numFmtId="0" fontId="15" fillId="6" borderId="3" xfId="1" applyFont="1" applyFill="1" applyBorder="1"/>
    <xf numFmtId="165" fontId="21" fillId="7" borderId="0" xfId="0" applyNumberFormat="1" applyFont="1" applyFill="1" applyAlignment="1">
      <alignment horizontal="center" vertical="center"/>
    </xf>
    <xf numFmtId="0" fontId="0" fillId="7" borderId="0" xfId="0" applyFill="1"/>
    <xf numFmtId="0" fontId="11" fillId="7" borderId="0" xfId="1" applyFont="1" applyFill="1" applyProtection="1"/>
    <xf numFmtId="0" fontId="19" fillId="7" borderId="0" xfId="1" applyFont="1" applyFill="1" applyProtection="1"/>
    <xf numFmtId="0" fontId="14" fillId="7" borderId="4" xfId="1" applyFont="1" applyFill="1" applyBorder="1" applyAlignment="1">
      <alignment horizontal="center" vertical="center"/>
    </xf>
    <xf numFmtId="0" fontId="14" fillId="7" borderId="19" xfId="1" applyFont="1" applyFill="1" applyBorder="1" applyAlignment="1">
      <alignment horizontal="center" vertical="center"/>
    </xf>
    <xf numFmtId="0" fontId="0" fillId="8" borderId="0" xfId="0" applyFill="1"/>
    <xf numFmtId="165" fontId="22" fillId="6" borderId="20" xfId="0" applyNumberFormat="1" applyFont="1" applyFill="1" applyBorder="1" applyAlignment="1">
      <alignment horizontal="center"/>
    </xf>
    <xf numFmtId="0" fontId="14" fillId="7" borderId="4" xfId="1" applyFont="1" applyFill="1" applyBorder="1" applyAlignment="1">
      <alignment horizontal="left" vertical="center"/>
    </xf>
    <xf numFmtId="0" fontId="27" fillId="7" borderId="22" xfId="0" applyFont="1" applyFill="1" applyBorder="1" applyAlignment="1">
      <alignment horizontal="center" vertical="center"/>
    </xf>
    <xf numFmtId="0" fontId="16" fillId="7" borderId="5" xfId="1" applyFont="1" applyFill="1" applyBorder="1" applyAlignment="1" applyProtection="1">
      <alignment horizontal="left" vertical="center"/>
    </xf>
    <xf numFmtId="0" fontId="14" fillId="7" borderId="5" xfId="0" applyFont="1" applyFill="1" applyBorder="1" applyAlignment="1">
      <alignment horizontal="center" vertical="center"/>
    </xf>
    <xf numFmtId="165" fontId="22" fillId="9" borderId="5" xfId="0" applyNumberFormat="1" applyFont="1" applyFill="1" applyBorder="1" applyAlignment="1">
      <alignment horizontal="center"/>
    </xf>
    <xf numFmtId="0" fontId="14" fillId="8" borderId="21" xfId="1" applyFont="1" applyFill="1" applyBorder="1" applyAlignment="1" applyProtection="1">
      <alignment horizontal="center" vertical="center"/>
      <protection locked="0"/>
    </xf>
    <xf numFmtId="0" fontId="14" fillId="8" borderId="9" xfId="1" applyFont="1" applyFill="1" applyBorder="1" applyAlignment="1" applyProtection="1">
      <alignment horizontal="center" vertical="center"/>
      <protection locked="0"/>
    </xf>
    <xf numFmtId="0" fontId="14" fillId="8" borderId="2" xfId="1" applyFont="1" applyFill="1" applyBorder="1" applyAlignment="1" applyProtection="1">
      <alignment horizontal="center" vertical="center"/>
      <protection locked="0"/>
    </xf>
    <xf numFmtId="0" fontId="20" fillId="8" borderId="19" xfId="1" applyFont="1" applyFill="1" applyBorder="1" applyAlignment="1" applyProtection="1">
      <alignment horizontal="center" vertical="center"/>
    </xf>
    <xf numFmtId="0" fontId="20" fillId="8" borderId="8" xfId="1" applyFont="1" applyFill="1" applyBorder="1" applyAlignment="1" applyProtection="1">
      <alignment horizontal="center" vertical="center"/>
    </xf>
    <xf numFmtId="0" fontId="20" fillId="8" borderId="1" xfId="1" applyFont="1" applyFill="1" applyBorder="1" applyAlignment="1" applyProtection="1">
      <alignment horizontal="center" vertical="center"/>
    </xf>
    <xf numFmtId="0" fontId="20" fillId="8" borderId="20" xfId="1" applyFont="1" applyFill="1" applyBorder="1" applyAlignment="1" applyProtection="1">
      <alignment horizontal="center" vertical="center"/>
    </xf>
    <xf numFmtId="0" fontId="20" fillId="8" borderId="0" xfId="1" applyFont="1" applyFill="1" applyBorder="1" applyAlignment="1" applyProtection="1">
      <alignment horizontal="center" vertical="center"/>
    </xf>
    <xf numFmtId="0" fontId="20" fillId="8" borderId="23" xfId="1" applyFont="1" applyFill="1" applyBorder="1" applyAlignment="1" applyProtection="1">
      <alignment horizontal="center" vertical="center"/>
    </xf>
    <xf numFmtId="0" fontId="20" fillId="8" borderId="21" xfId="1" applyFont="1" applyFill="1" applyBorder="1" applyAlignment="1" applyProtection="1">
      <alignment horizontal="center" vertical="center"/>
    </xf>
    <xf numFmtId="0" fontId="20" fillId="8" borderId="9" xfId="1" applyFont="1" applyFill="1" applyBorder="1" applyAlignment="1" applyProtection="1">
      <alignment horizontal="center" vertical="center"/>
    </xf>
    <xf numFmtId="0" fontId="20" fillId="8" borderId="2" xfId="1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6" fontId="20" fillId="6" borderId="22" xfId="1" applyNumberFormat="1" applyFont="1" applyFill="1" applyBorder="1" applyAlignment="1" applyProtection="1">
      <alignment horizontal="center" vertical="center"/>
      <protection locked="0"/>
    </xf>
    <xf numFmtId="6" fontId="20" fillId="6" borderId="3" xfId="1" applyNumberFormat="1" applyFont="1" applyFill="1" applyBorder="1" applyAlignment="1" applyProtection="1">
      <alignment horizontal="center" vertical="center"/>
      <protection locked="0"/>
    </xf>
    <xf numFmtId="6" fontId="20" fillId="6" borderId="4" xfId="1" applyNumberFormat="1" applyFont="1" applyFill="1" applyBorder="1" applyAlignment="1" applyProtection="1">
      <alignment horizontal="center" vertical="center"/>
      <protection locked="0"/>
    </xf>
    <xf numFmtId="0" fontId="20" fillId="6" borderId="22" xfId="1" applyFont="1" applyFill="1" applyBorder="1" applyAlignment="1" applyProtection="1">
      <alignment horizontal="center" vertical="center"/>
      <protection locked="0"/>
    </xf>
    <xf numFmtId="0" fontId="20" fillId="6" borderId="3" xfId="1" applyFont="1" applyFill="1" applyBorder="1" applyAlignment="1" applyProtection="1">
      <alignment horizontal="center" vertical="center"/>
      <protection locked="0"/>
    </xf>
    <xf numFmtId="0" fontId="20" fillId="6" borderId="4" xfId="1" applyFont="1" applyFill="1" applyBorder="1" applyAlignment="1" applyProtection="1">
      <alignment horizontal="center" vertical="center"/>
      <protection locked="0"/>
    </xf>
    <xf numFmtId="164" fontId="17" fillId="6" borderId="22" xfId="1" applyNumberFormat="1" applyFont="1" applyFill="1" applyBorder="1" applyAlignment="1" applyProtection="1">
      <alignment horizontal="center" vertical="center"/>
    </xf>
    <xf numFmtId="164" fontId="17" fillId="6" borderId="3" xfId="1" applyNumberFormat="1" applyFont="1" applyFill="1" applyBorder="1" applyAlignment="1" applyProtection="1">
      <alignment horizontal="center" vertical="center"/>
    </xf>
    <xf numFmtId="164" fontId="17" fillId="6" borderId="4" xfId="1" applyNumberFormat="1" applyFont="1" applyFill="1" applyBorder="1" applyAlignment="1" applyProtection="1">
      <alignment horizontal="center" vertical="center"/>
    </xf>
    <xf numFmtId="0" fontId="26" fillId="5" borderId="19" xfId="0" applyFont="1" applyFill="1" applyBorder="1" applyAlignment="1">
      <alignment horizontal="right" vertical="center"/>
    </xf>
    <xf numFmtId="0" fontId="26" fillId="5" borderId="8" xfId="0" applyFont="1" applyFill="1" applyBorder="1" applyAlignment="1">
      <alignment horizontal="right" vertical="center"/>
    </xf>
    <xf numFmtId="0" fontId="26" fillId="5" borderId="21" xfId="0" applyFont="1" applyFill="1" applyBorder="1" applyAlignment="1">
      <alignment horizontal="right" vertical="center"/>
    </xf>
    <xf numFmtId="0" fontId="26" fillId="5" borderId="9" xfId="0" applyFont="1" applyFill="1" applyBorder="1" applyAlignment="1">
      <alignment horizontal="right" vertical="center"/>
    </xf>
    <xf numFmtId="0" fontId="25" fillId="5" borderId="0" xfId="0" applyFont="1" applyFill="1" applyAlignment="1" applyProtection="1">
      <alignment horizontal="center" vertical="center"/>
      <protection locked="0"/>
    </xf>
    <xf numFmtId="0" fontId="20" fillId="6" borderId="0" xfId="1" applyFont="1" applyFill="1" applyBorder="1" applyAlignment="1" applyProtection="1">
      <alignment horizontal="center" vertical="center"/>
      <protection locked="0"/>
    </xf>
    <xf numFmtId="0" fontId="20" fillId="6" borderId="9" xfId="1" applyFont="1" applyFill="1" applyBorder="1" applyAlignment="1" applyProtection="1">
      <alignment horizontal="center" vertical="center"/>
      <protection locked="0"/>
    </xf>
    <xf numFmtId="0" fontId="28" fillId="6" borderId="3" xfId="0" applyFont="1" applyFill="1" applyBorder="1" applyAlignment="1" applyProtection="1">
      <alignment horizontal="center" vertical="center"/>
      <protection locked="0"/>
    </xf>
    <xf numFmtId="0" fontId="28" fillId="6" borderId="4" xfId="0" applyFont="1" applyFill="1" applyBorder="1" applyAlignment="1" applyProtection="1">
      <alignment horizontal="center" vertical="center"/>
      <protection locked="0"/>
    </xf>
    <xf numFmtId="0" fontId="0" fillId="6" borderId="20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0" borderId="6" xfId="0" applyFont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/>
      <protection locked="0"/>
    </xf>
  </cellXfs>
  <cellStyles count="3">
    <cellStyle name="Bueno" xfId="1" builtinId="26"/>
    <cellStyle name="Moneda" xfId="2" builtinId="4"/>
    <cellStyle name="Normal" xfId="0" builtinId="0"/>
  </cellStyles>
  <dxfs count="25"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Black"/>
        <scheme val="none"/>
      </font>
      <numFmt numFmtId="165" formatCode="dddd\ d\ &quot;de&quot;\ mmmm"/>
      <fill>
        <patternFill patternType="solid">
          <fgColor indexed="64"/>
          <bgColor theme="7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Black"/>
        <scheme val="none"/>
      </font>
      <fill>
        <patternFill patternType="solid">
          <fgColor indexed="64"/>
          <bgColor theme="7" tint="-0.249977111117893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 Black"/>
        <scheme val="none"/>
      </font>
      <numFmt numFmtId="165" formatCode="dddd\ d\ &quot;de&quot;\ mmmm"/>
      <fill>
        <patternFill patternType="solid">
          <fgColor indexed="64"/>
          <bgColor theme="3" tint="0.249977111117893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none"/>
      </font>
      <numFmt numFmtId="164" formatCode="&quot;$&quot;\ #,##0.00"/>
      <fill>
        <patternFill patternType="none">
          <fgColor indexed="64"/>
          <bgColor auto="1"/>
        </patternFill>
      </fill>
      <border diagonalUp="0" diagonalDown="0" outline="0">
        <left style="thick">
          <color auto="1"/>
        </left>
        <right/>
        <top style="thick">
          <color auto="1"/>
        </top>
        <bottom style="thick">
          <color auto="1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none"/>
      </font>
      <numFmt numFmtId="164" formatCode="&quot;$&quot;\ #,##0.00"/>
      <fill>
        <patternFill patternType="none">
          <fgColor indexed="64"/>
          <bgColor auto="1"/>
        </patternFill>
      </fill>
      <border diagonalUp="0" diagonalDown="0" outline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none"/>
      </font>
      <numFmt numFmtId="164" formatCode="&quot;$&quot;\ #,##0.00"/>
      <fill>
        <patternFill patternType="none">
          <fgColor indexed="64"/>
          <bgColor auto="1"/>
        </patternFill>
      </fill>
      <border diagonalUp="0" diagonalDown="0" outline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none"/>
      </font>
      <numFmt numFmtId="164" formatCode="&quot;$&quot;\ #,##0.00"/>
      <fill>
        <patternFill patternType="none">
          <fgColor indexed="64"/>
          <bgColor auto="1"/>
        </patternFill>
      </fill>
      <border diagonalUp="0" diagonalDown="0" outline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none"/>
      </font>
      <numFmt numFmtId="164" formatCode="&quot;$&quot;\ #,##0.00"/>
      <fill>
        <patternFill patternType="none">
          <fgColor indexed="64"/>
          <bgColor auto="1"/>
        </patternFill>
      </fill>
      <border diagonalUp="0" diagonalDown="0" outline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/>
        <right style="thick">
          <color auto="1"/>
        </right>
        <top style="thick">
          <color auto="1"/>
        </top>
        <bottom style="thick">
          <color auto="1"/>
        </bottom>
      </border>
      <protection locked="1" hidden="0"/>
    </dxf>
    <dxf>
      <border>
        <top style="thick">
          <color auto="1"/>
        </top>
      </border>
    </dxf>
    <dxf>
      <border diagonalUp="0" diagonalDown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none"/>
      </font>
      <fill>
        <patternFill patternType="none">
          <fgColor indexed="64"/>
          <bgColor auto="1"/>
        </patternFill>
      </fill>
      <protection locked="1" hidden="0"/>
    </dxf>
    <dxf>
      <border>
        <bottom style="thick">
          <color auto="1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 Black"/>
        <scheme val="none"/>
      </font>
      <fill>
        <patternFill patternType="solid">
          <fgColor indexed="64"/>
          <bgColor rgb="FFC5D3FF"/>
        </patternFill>
      </fill>
      <border diagonalUp="0" diagonalDown="0" outline="0">
        <left style="thick">
          <color auto="1"/>
        </left>
        <right style="thick">
          <color auto="1"/>
        </right>
        <top/>
        <bottom/>
      </border>
      <protection locked="1" hidden="0"/>
    </dxf>
  </dxfs>
  <tableStyles count="0" defaultTableStyle="TableStyleMedium2" defaultPivotStyle="PivotStyleLight16"/>
  <colors>
    <mruColors>
      <color rgb="FF2370FB"/>
      <color rgb="FFF8F8F8"/>
      <color rgb="FFEA6C84"/>
      <color rgb="FFFF7C80"/>
      <color rgb="FFE15959"/>
      <color rgb="FFFA6A74"/>
      <color rgb="FFF76E43"/>
      <color rgb="FFCCFFCC"/>
      <color rgb="FFAFEC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a3" displayName="Tabla3" ref="A11:H35" totalsRowShown="0" headerRowDxfId="24" dataDxfId="22" headerRowBorderDxfId="23" tableBorderDxfId="21" totalsRowBorderDxfId="20">
  <autoFilter ref="A11:H35" xr:uid="{00000000-0009-0000-0100-000003000000}"/>
  <tableColumns count="8">
    <tableColumn id="1" xr3:uid="{00000000-0010-0000-0000-000001000000}" name="MESES" dataDxfId="19"/>
    <tableColumn id="2" xr3:uid="{00000000-0010-0000-0000-000002000000}" name="LICENCIAS ESCALONADAS" dataDxfId="18"/>
    <tableColumn id="3" xr3:uid="{00000000-0010-0000-0000-000003000000}" name="IMPORTE A LA FECHA" dataDxfId="17"/>
    <tableColumn id="4" xr3:uid="{00000000-0010-0000-0000-000004000000}" name="MENSUAL" dataDxfId="16"/>
    <tableColumn id="5" xr3:uid="{00000000-0010-0000-0000-000005000000}" name="IMPORTE" dataDxfId="15"/>
    <tableColumn id="6" xr3:uid="{00000000-0010-0000-0000-000006000000}" name="TOTAL A PAGAR" dataDxfId="14">
      <calculatedColumnFormula>SUM(E12+C12)</calculatedColumnFormula>
    </tableColumn>
    <tableColumn id="8" xr3:uid="{00000000-0010-0000-0000-000008000000}" name="AUMENTO SOBRE FACTURA" dataDxfId="13">
      <calculatedColumnFormula>SUM(G11)</calculatedColumnFormula>
    </tableColumn>
    <tableColumn id="9" xr3:uid="{00000000-0010-0000-0000-000009000000}" name="RENTABILIDAD POR DIFERENCIA" dataDxfId="12">
      <calculatedColumnFormula>SUM(G12)-F12</calculatedColumnFormula>
    </tableColumn>
  </tableColumns>
  <tableStyleInfo name="TableStyleLight1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05595E-11EC-4670-96E9-6D9D9D744AD5}" name="Tabla52" displayName="Tabla52" ref="H3:H4" totalsRowShown="0" headerRowDxfId="11" dataDxfId="10" tableBorderDxfId="9">
  <autoFilter ref="H3:H4" xr:uid="{1E05595E-11EC-4670-96E9-6D9D9D744AD5}"/>
  <tableColumns count="1">
    <tableColumn id="1" xr3:uid="{1EB6979D-EDD6-4684-A9C7-FCD5C45B4B99}" name="FECHA " dataDxfId="8"/>
  </tableColumns>
  <tableStyleInfo name="TableStyleDark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la2" displayName="Tabla2" ref="A6:G30" totalsRowShown="0" dataDxfId="7" headerRowCellStyle="Normal" dataCellStyle="Normal">
  <autoFilter ref="A6:G30" xr:uid="{00000000-0009-0000-0100-000002000000}"/>
  <tableColumns count="7">
    <tableColumn id="1" xr3:uid="{00000000-0010-0000-0200-000001000000}" name="MESES" dataDxfId="6" dataCellStyle="Normal"/>
    <tableColumn id="2" xr3:uid="{00000000-0010-0000-0200-000002000000}" name="LICENCIAS ESCALONADAS" dataDxfId="5" dataCellStyle="Moneda"/>
    <tableColumn id="3" xr3:uid="{00000000-0010-0000-0200-000003000000}" name="IMPORTE A LA FECHA" dataDxfId="4" dataCellStyle="Moneda"/>
    <tableColumn id="4" xr3:uid="{00000000-0010-0000-0200-000004000000}" name="MENSUAL" dataDxfId="3" dataCellStyle="Moneda"/>
    <tableColumn id="5" xr3:uid="{00000000-0010-0000-0200-000005000000}" name="PACKS FUTBOL" dataDxfId="2" dataCellStyle="Normal"/>
    <tableColumn id="6" xr3:uid="{00000000-0010-0000-0200-000006000000}" name="PACKS PELICULAS HBO" dataDxfId="1" dataCellStyle="Normal"/>
    <tableColumn id="7" xr3:uid="{00000000-0010-0000-0200-000007000000}" name="PACKS PELICULAS UNIVERSAL" dataDxfId="0" dataCellStyle="Normal"/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6"/>
  <sheetViews>
    <sheetView tabSelected="1" zoomScale="72" zoomScaleNormal="72" workbookViewId="0">
      <selection activeCell="A10" sqref="A10"/>
    </sheetView>
  </sheetViews>
  <sheetFormatPr baseColWidth="10" defaultRowHeight="15" x14ac:dyDescent="0.25"/>
  <cols>
    <col min="1" max="1" width="17.5703125" customWidth="1"/>
    <col min="2" max="2" width="49.28515625" customWidth="1"/>
    <col min="3" max="3" width="40.28515625" customWidth="1"/>
    <col min="4" max="4" width="45" customWidth="1"/>
    <col min="5" max="5" width="40.7109375" customWidth="1"/>
    <col min="6" max="6" width="40.28515625" customWidth="1"/>
    <col min="7" max="7" width="33.7109375" customWidth="1"/>
    <col min="8" max="8" width="42.7109375" bestFit="1" customWidth="1"/>
    <col min="9" max="12" width="11" style="54"/>
    <col min="13" max="19" width="11.5703125" style="35"/>
    <col min="20" max="20" width="44.7109375" bestFit="1" customWidth="1"/>
  </cols>
  <sheetData>
    <row r="1" spans="1:19" ht="31.15" customHeight="1" x14ac:dyDescent="0.25">
      <c r="A1" s="64" t="s">
        <v>48</v>
      </c>
      <c r="B1" s="65"/>
      <c r="C1" s="65"/>
      <c r="D1" s="65"/>
      <c r="E1" s="68" t="s">
        <v>50</v>
      </c>
      <c r="F1" s="68"/>
      <c r="G1" s="68"/>
      <c r="H1" s="68"/>
    </row>
    <row r="2" spans="1:19" ht="19.5" customHeight="1" thickBot="1" x14ac:dyDescent="0.3">
      <c r="A2" s="66"/>
      <c r="B2" s="67"/>
      <c r="C2" s="67"/>
      <c r="D2" s="67"/>
      <c r="E2" s="68"/>
      <c r="F2" s="68"/>
      <c r="G2" s="68"/>
      <c r="H2" s="68"/>
    </row>
    <row r="3" spans="1:19" s="30" customFormat="1" ht="36" customHeight="1" thickBot="1" x14ac:dyDescent="0.3">
      <c r="A3" s="34" t="s">
        <v>0</v>
      </c>
      <c r="B3" s="38" t="s">
        <v>45</v>
      </c>
      <c r="C3" s="37" t="s">
        <v>44</v>
      </c>
      <c r="D3" s="33" t="s">
        <v>46</v>
      </c>
      <c r="E3" s="40" t="s">
        <v>42</v>
      </c>
      <c r="F3" s="39" t="s">
        <v>39</v>
      </c>
      <c r="G3" s="29"/>
      <c r="H3" s="29" t="s">
        <v>30</v>
      </c>
      <c r="I3" s="54"/>
      <c r="J3" s="54"/>
      <c r="K3" s="54"/>
      <c r="L3" s="54"/>
      <c r="M3" s="35"/>
      <c r="N3" s="42"/>
      <c r="O3" s="43"/>
      <c r="P3" s="44"/>
      <c r="Q3" s="35"/>
      <c r="R3" s="35"/>
      <c r="S3" s="35"/>
    </row>
    <row r="4" spans="1:19" ht="20.45" customHeight="1" thickBot="1" x14ac:dyDescent="0.45">
      <c r="A4" s="69">
        <v>1000</v>
      </c>
      <c r="B4" s="71">
        <f>SUM(A4*35%)</f>
        <v>350</v>
      </c>
      <c r="C4" s="55">
        <v>10500</v>
      </c>
      <c r="D4" s="58">
        <v>90</v>
      </c>
      <c r="E4" s="27" t="s">
        <v>47</v>
      </c>
      <c r="F4" s="61">
        <f>SUM(H12:H35)</f>
        <v>-97162500</v>
      </c>
      <c r="G4" s="36"/>
      <c r="H4" s="41" t="s">
        <v>49</v>
      </c>
      <c r="N4" s="45"/>
      <c r="O4" s="46"/>
      <c r="P4" s="47"/>
    </row>
    <row r="5" spans="1:19" ht="18.75" customHeight="1" x14ac:dyDescent="0.4">
      <c r="A5" s="69"/>
      <c r="B5" s="71"/>
      <c r="C5" s="56"/>
      <c r="D5" s="59"/>
      <c r="E5" s="24">
        <v>20000</v>
      </c>
      <c r="F5" s="62"/>
      <c r="G5" s="73"/>
      <c r="H5" s="74"/>
      <c r="N5" s="48"/>
      <c r="O5" s="49"/>
      <c r="P5" s="50"/>
    </row>
    <row r="6" spans="1:19" ht="16.5" customHeight="1" x14ac:dyDescent="0.4">
      <c r="A6" s="69"/>
      <c r="B6" s="71"/>
      <c r="C6" s="56"/>
      <c r="D6" s="59"/>
      <c r="E6" s="28" t="s">
        <v>40</v>
      </c>
      <c r="F6" s="62"/>
      <c r="G6" s="73"/>
      <c r="H6" s="74"/>
      <c r="N6" s="48"/>
      <c r="O6" s="49"/>
      <c r="P6" s="50"/>
    </row>
    <row r="7" spans="1:19" ht="18.75" customHeight="1" x14ac:dyDescent="0.4">
      <c r="A7" s="69"/>
      <c r="B7" s="71"/>
      <c r="C7" s="56"/>
      <c r="D7" s="59"/>
      <c r="E7" s="25">
        <v>0.1</v>
      </c>
      <c r="F7" s="62"/>
      <c r="G7" s="73"/>
      <c r="H7" s="74"/>
      <c r="N7" s="48"/>
      <c r="O7" s="49"/>
      <c r="P7" s="50"/>
    </row>
    <row r="8" spans="1:19" ht="19.5" customHeight="1" thickBot="1" x14ac:dyDescent="0.45">
      <c r="A8" s="70"/>
      <c r="B8" s="72"/>
      <c r="C8" s="57"/>
      <c r="D8" s="60"/>
      <c r="E8" s="26">
        <f>SUM(E5*E7/1)</f>
        <v>2000</v>
      </c>
      <c r="F8" s="63"/>
      <c r="G8" s="73"/>
      <c r="H8" s="74"/>
      <c r="N8" s="51"/>
      <c r="O8" s="52"/>
      <c r="P8" s="53"/>
    </row>
    <row r="9" spans="1:19" ht="15" hidden="1" customHeight="1" thickBot="1" x14ac:dyDescent="0.3">
      <c r="A9" s="2"/>
      <c r="B9" s="2"/>
      <c r="C9" s="11"/>
      <c r="D9" s="12"/>
      <c r="E9" s="1"/>
      <c r="F9" s="1"/>
      <c r="G9" s="1"/>
      <c r="H9" s="1"/>
    </row>
    <row r="10" spans="1:19" s="30" customFormat="1" ht="27" x14ac:dyDescent="0.5">
      <c r="A10" s="31"/>
      <c r="B10" s="31"/>
      <c r="C10" s="31"/>
      <c r="D10" s="32" t="s">
        <v>33</v>
      </c>
      <c r="E10" s="31"/>
      <c r="F10" s="31"/>
      <c r="G10" s="31"/>
      <c r="H10" s="31"/>
      <c r="I10" s="54"/>
      <c r="J10" s="54"/>
      <c r="K10" s="54"/>
      <c r="L10" s="54"/>
      <c r="M10" s="35"/>
      <c r="N10" s="35"/>
      <c r="O10" s="35"/>
      <c r="P10" s="35"/>
      <c r="Q10" s="35"/>
      <c r="R10" s="35"/>
      <c r="S10" s="35"/>
    </row>
    <row r="11" spans="1:19" ht="20.25" thickBot="1" x14ac:dyDescent="0.45">
      <c r="A11" s="21" t="s">
        <v>26</v>
      </c>
      <c r="B11" s="22" t="s">
        <v>27</v>
      </c>
      <c r="C11" s="22" t="s">
        <v>29</v>
      </c>
      <c r="D11" s="22" t="s">
        <v>34</v>
      </c>
      <c r="E11" s="22" t="s">
        <v>36</v>
      </c>
      <c r="F11" s="22" t="s">
        <v>37</v>
      </c>
      <c r="G11" s="22" t="s">
        <v>41</v>
      </c>
      <c r="H11" s="23" t="s">
        <v>38</v>
      </c>
    </row>
    <row r="12" spans="1:19" ht="19.5" thickTop="1" thickBot="1" x14ac:dyDescent="0.3">
      <c r="A12" s="13" t="s">
        <v>2</v>
      </c>
      <c r="B12" s="14">
        <f>SUM(B4/24)</f>
        <v>14.583333333333334</v>
      </c>
      <c r="C12" s="15">
        <f>SUM(B12*C4)</f>
        <v>153125</v>
      </c>
      <c r="D12" s="14">
        <f>SUM(D4)*35%</f>
        <v>31.499999999999996</v>
      </c>
      <c r="E12" s="15">
        <f>SUM(D12)*C4</f>
        <v>330749.99999999994</v>
      </c>
      <c r="F12" s="15">
        <f>SUM(E12+C12)</f>
        <v>483874.99999999994</v>
      </c>
      <c r="G12" s="15">
        <f>SUM(E8)*A4</f>
        <v>2000000</v>
      </c>
      <c r="H12" s="16">
        <f t="shared" ref="H12:H35" si="0">SUM(G12)-F12</f>
        <v>1516125</v>
      </c>
    </row>
    <row r="13" spans="1:19" ht="19.5" thickTop="1" thickBot="1" x14ac:dyDescent="0.3">
      <c r="A13" s="13" t="s">
        <v>3</v>
      </c>
      <c r="B13" s="14">
        <f>SUM(B12*2)</f>
        <v>29.166666666666668</v>
      </c>
      <c r="C13" s="15">
        <f>SUM(B13*C4)</f>
        <v>306250</v>
      </c>
      <c r="D13" s="14">
        <f>SUM(D12*2)</f>
        <v>62.999999999999993</v>
      </c>
      <c r="E13" s="15">
        <f>SUM(D13)*C4</f>
        <v>661499.99999999988</v>
      </c>
      <c r="F13" s="15">
        <f t="shared" ref="F13:F35" si="1">SUM(E13+C13)</f>
        <v>967749.99999999988</v>
      </c>
      <c r="G13" s="15">
        <f>SUM(G12)</f>
        <v>2000000</v>
      </c>
      <c r="H13" s="16">
        <f t="shared" si="0"/>
        <v>1032250.0000000001</v>
      </c>
    </row>
    <row r="14" spans="1:19" ht="19.5" thickTop="1" thickBot="1" x14ac:dyDescent="0.3">
      <c r="A14" s="13" t="s">
        <v>4</v>
      </c>
      <c r="B14" s="14">
        <f>SUM(B13+B12)</f>
        <v>43.75</v>
      </c>
      <c r="C14" s="15">
        <f>SUM(B14*C4)</f>
        <v>459375</v>
      </c>
      <c r="D14" s="14">
        <f>SUM(D13)+D12</f>
        <v>94.499999999999986</v>
      </c>
      <c r="E14" s="15">
        <f>SUM(D14)*C4</f>
        <v>992249.99999999988</v>
      </c>
      <c r="F14" s="15">
        <f t="shared" si="1"/>
        <v>1451625</v>
      </c>
      <c r="G14" s="15">
        <f>SUM(G13)</f>
        <v>2000000</v>
      </c>
      <c r="H14" s="16">
        <f t="shared" si="0"/>
        <v>548375</v>
      </c>
    </row>
    <row r="15" spans="1:19" ht="19.5" thickTop="1" thickBot="1" x14ac:dyDescent="0.3">
      <c r="A15" s="13" t="s">
        <v>5</v>
      </c>
      <c r="B15" s="14">
        <f>SUM(B14+B12)</f>
        <v>58.333333333333336</v>
      </c>
      <c r="C15" s="15">
        <f>SUM(B15*C4)</f>
        <v>612500</v>
      </c>
      <c r="D15" s="14">
        <f>SUM(D14)+D12</f>
        <v>125.99999999999999</v>
      </c>
      <c r="E15" s="15">
        <f>SUM(D15)*C4</f>
        <v>1322999.9999999998</v>
      </c>
      <c r="F15" s="15">
        <f t="shared" si="1"/>
        <v>1935499.9999999998</v>
      </c>
      <c r="G15" s="15">
        <f t="shared" ref="G15:G34" si="2">SUM(G14)</f>
        <v>2000000</v>
      </c>
      <c r="H15" s="16">
        <f t="shared" si="0"/>
        <v>64500.000000000233</v>
      </c>
    </row>
    <row r="16" spans="1:19" ht="19.5" thickTop="1" thickBot="1" x14ac:dyDescent="0.3">
      <c r="A16" s="13" t="s">
        <v>6</v>
      </c>
      <c r="B16" s="14">
        <f>SUM(B15+B12)</f>
        <v>72.916666666666671</v>
      </c>
      <c r="C16" s="15">
        <f>SUM(B16*C4)</f>
        <v>765625</v>
      </c>
      <c r="D16" s="14">
        <f>SUM(D15,D12)</f>
        <v>157.49999999999997</v>
      </c>
      <c r="E16" s="15">
        <f>SUM(D16)*C4</f>
        <v>1653749.9999999998</v>
      </c>
      <c r="F16" s="15">
        <f t="shared" si="1"/>
        <v>2419375</v>
      </c>
      <c r="G16" s="15">
        <f t="shared" si="2"/>
        <v>2000000</v>
      </c>
      <c r="H16" s="16">
        <f t="shared" si="0"/>
        <v>-419375</v>
      </c>
    </row>
    <row r="17" spans="1:8" ht="19.5" thickTop="1" thickBot="1" x14ac:dyDescent="0.3">
      <c r="A17" s="13" t="s">
        <v>7</v>
      </c>
      <c r="B17" s="14">
        <f>SUM(B16+B12)</f>
        <v>87.5</v>
      </c>
      <c r="C17" s="15">
        <f>SUM(B17*C4)</f>
        <v>918750</v>
      </c>
      <c r="D17" s="14">
        <f>SUM(D16,D12)</f>
        <v>188.99999999999997</v>
      </c>
      <c r="E17" s="15">
        <f>SUM(D17)*C4</f>
        <v>1984499.9999999998</v>
      </c>
      <c r="F17" s="15">
        <f t="shared" si="1"/>
        <v>2903250</v>
      </c>
      <c r="G17" s="15">
        <f t="shared" si="2"/>
        <v>2000000</v>
      </c>
      <c r="H17" s="16">
        <f t="shared" si="0"/>
        <v>-903250</v>
      </c>
    </row>
    <row r="18" spans="1:8" ht="19.5" thickTop="1" thickBot="1" x14ac:dyDescent="0.3">
      <c r="A18" s="13" t="s">
        <v>8</v>
      </c>
      <c r="B18" s="14">
        <f>SUM(B17+B12)</f>
        <v>102.08333333333333</v>
      </c>
      <c r="C18" s="15">
        <f>SUM(B18*C4)</f>
        <v>1071875</v>
      </c>
      <c r="D18" s="14">
        <f>SUM(D17,D12)</f>
        <v>220.49999999999997</v>
      </c>
      <c r="E18" s="15">
        <f>SUM(D18)*C4</f>
        <v>2315249.9999999995</v>
      </c>
      <c r="F18" s="15">
        <f t="shared" si="1"/>
        <v>3387124.9999999995</v>
      </c>
      <c r="G18" s="15">
        <f t="shared" si="2"/>
        <v>2000000</v>
      </c>
      <c r="H18" s="16">
        <f t="shared" si="0"/>
        <v>-1387124.9999999995</v>
      </c>
    </row>
    <row r="19" spans="1:8" ht="19.5" thickTop="1" thickBot="1" x14ac:dyDescent="0.3">
      <c r="A19" s="13" t="s">
        <v>9</v>
      </c>
      <c r="B19" s="14">
        <f>SUM(B18+B12)</f>
        <v>116.66666666666666</v>
      </c>
      <c r="C19" s="15">
        <f>SUM(B19*C4)</f>
        <v>1225000</v>
      </c>
      <c r="D19" s="14">
        <f>SUM(D18,D12)</f>
        <v>251.99999999999997</v>
      </c>
      <c r="E19" s="15">
        <f>SUM(D19)*C4</f>
        <v>2645999.9999999995</v>
      </c>
      <c r="F19" s="15">
        <f t="shared" si="1"/>
        <v>3870999.9999999995</v>
      </c>
      <c r="G19" s="15">
        <f t="shared" si="2"/>
        <v>2000000</v>
      </c>
      <c r="H19" s="16">
        <f t="shared" si="0"/>
        <v>-1870999.9999999995</v>
      </c>
    </row>
    <row r="20" spans="1:8" ht="19.5" thickTop="1" thickBot="1" x14ac:dyDescent="0.3">
      <c r="A20" s="13" t="s">
        <v>10</v>
      </c>
      <c r="B20" s="14">
        <f>SUM(B19+B12)</f>
        <v>131.25</v>
      </c>
      <c r="C20" s="15">
        <f>SUM(B20*C4)</f>
        <v>1378125</v>
      </c>
      <c r="D20" s="14">
        <f>SUM(D19,D12)</f>
        <v>283.49999999999994</v>
      </c>
      <c r="E20" s="15">
        <f>SUM(D20)*C4</f>
        <v>2976749.9999999995</v>
      </c>
      <c r="F20" s="15">
        <f t="shared" si="1"/>
        <v>4354875</v>
      </c>
      <c r="G20" s="15">
        <f t="shared" si="2"/>
        <v>2000000</v>
      </c>
      <c r="H20" s="16">
        <f t="shared" si="0"/>
        <v>-2354875</v>
      </c>
    </row>
    <row r="21" spans="1:8" ht="19.5" thickTop="1" thickBot="1" x14ac:dyDescent="0.3">
      <c r="A21" s="13" t="s">
        <v>11</v>
      </c>
      <c r="B21" s="14">
        <f>SUM(B20+B12)</f>
        <v>145.83333333333334</v>
      </c>
      <c r="C21" s="15">
        <f>SUM(B21*C4)</f>
        <v>1531250</v>
      </c>
      <c r="D21" s="14">
        <f>SUM(D20,D12)</f>
        <v>314.99999999999994</v>
      </c>
      <c r="E21" s="15">
        <f>SUM(D21)*C4</f>
        <v>3307499.9999999995</v>
      </c>
      <c r="F21" s="15">
        <f t="shared" si="1"/>
        <v>4838750</v>
      </c>
      <c r="G21" s="15">
        <f t="shared" si="2"/>
        <v>2000000</v>
      </c>
      <c r="H21" s="16">
        <f t="shared" si="0"/>
        <v>-2838750</v>
      </c>
    </row>
    <row r="22" spans="1:8" ht="19.5" thickTop="1" thickBot="1" x14ac:dyDescent="0.3">
      <c r="A22" s="13" t="s">
        <v>12</v>
      </c>
      <c r="B22" s="14">
        <f>SUM(B21+B12)</f>
        <v>160.41666666666669</v>
      </c>
      <c r="C22" s="15">
        <f>SUM(B22*C4)</f>
        <v>1684375.0000000002</v>
      </c>
      <c r="D22" s="14">
        <f>SUM(D21,D12)</f>
        <v>346.49999999999994</v>
      </c>
      <c r="E22" s="15">
        <f>SUM(D22)*C4</f>
        <v>3638249.9999999995</v>
      </c>
      <c r="F22" s="15">
        <f t="shared" si="1"/>
        <v>5322625</v>
      </c>
      <c r="G22" s="15">
        <f t="shared" si="2"/>
        <v>2000000</v>
      </c>
      <c r="H22" s="16">
        <f t="shared" si="0"/>
        <v>-3322625</v>
      </c>
    </row>
    <row r="23" spans="1:8" ht="19.5" thickTop="1" thickBot="1" x14ac:dyDescent="0.3">
      <c r="A23" s="13" t="s">
        <v>13</v>
      </c>
      <c r="B23" s="14">
        <f>SUM(B22+B12)</f>
        <v>175.00000000000003</v>
      </c>
      <c r="C23" s="15">
        <f>SUM(B23*C4)</f>
        <v>1837500.0000000002</v>
      </c>
      <c r="D23" s="14">
        <f>SUM(D22,D12)</f>
        <v>377.99999999999994</v>
      </c>
      <c r="E23" s="15">
        <f>SUM(D23)*C4</f>
        <v>3968999.9999999995</v>
      </c>
      <c r="F23" s="15">
        <f t="shared" si="1"/>
        <v>5806500</v>
      </c>
      <c r="G23" s="15">
        <f t="shared" si="2"/>
        <v>2000000</v>
      </c>
      <c r="H23" s="16">
        <f t="shared" si="0"/>
        <v>-3806500</v>
      </c>
    </row>
    <row r="24" spans="1:8" ht="19.5" thickTop="1" thickBot="1" x14ac:dyDescent="0.3">
      <c r="A24" s="13" t="s">
        <v>14</v>
      </c>
      <c r="B24" s="14">
        <f>SUM(B23+B12)</f>
        <v>189.58333333333337</v>
      </c>
      <c r="C24" s="15">
        <f>SUM(B24*C4)</f>
        <v>1990625.0000000005</v>
      </c>
      <c r="D24" s="14">
        <f>SUM(D23,D12)</f>
        <v>409.49999999999994</v>
      </c>
      <c r="E24" s="15">
        <f>SUM(D24)*C4</f>
        <v>4299749.9999999991</v>
      </c>
      <c r="F24" s="15">
        <f t="shared" si="1"/>
        <v>6290375</v>
      </c>
      <c r="G24" s="15">
        <f t="shared" si="2"/>
        <v>2000000</v>
      </c>
      <c r="H24" s="16">
        <f t="shared" si="0"/>
        <v>-4290375</v>
      </c>
    </row>
    <row r="25" spans="1:8" ht="19.5" thickTop="1" thickBot="1" x14ac:dyDescent="0.3">
      <c r="A25" s="13" t="s">
        <v>15</v>
      </c>
      <c r="B25" s="14">
        <f>SUM(B24+B12)</f>
        <v>204.16666666666671</v>
      </c>
      <c r="C25" s="15">
        <f>SUM(B25*C4)</f>
        <v>2143750.0000000005</v>
      </c>
      <c r="D25" s="14">
        <f>SUM(D24,D12)</f>
        <v>440.99999999999994</v>
      </c>
      <c r="E25" s="15">
        <f>SUM(D25)*C4</f>
        <v>4630499.9999999991</v>
      </c>
      <c r="F25" s="15">
        <f t="shared" si="1"/>
        <v>6774250</v>
      </c>
      <c r="G25" s="15">
        <f t="shared" si="2"/>
        <v>2000000</v>
      </c>
      <c r="H25" s="16">
        <f t="shared" si="0"/>
        <v>-4774250</v>
      </c>
    </row>
    <row r="26" spans="1:8" ht="19.5" thickTop="1" thickBot="1" x14ac:dyDescent="0.3">
      <c r="A26" s="13" t="s">
        <v>16</v>
      </c>
      <c r="B26" s="14">
        <f>SUM(B25+B12)</f>
        <v>218.75000000000006</v>
      </c>
      <c r="C26" s="15">
        <f>SUM(B26*C4)</f>
        <v>2296875.0000000005</v>
      </c>
      <c r="D26" s="14">
        <f>SUM(D25,D12)</f>
        <v>472.49999999999994</v>
      </c>
      <c r="E26" s="15">
        <f>SUM(D26)*C4</f>
        <v>4961249.9999999991</v>
      </c>
      <c r="F26" s="15">
        <f t="shared" si="1"/>
        <v>7258125</v>
      </c>
      <c r="G26" s="15">
        <f t="shared" si="2"/>
        <v>2000000</v>
      </c>
      <c r="H26" s="16">
        <f t="shared" si="0"/>
        <v>-5258125</v>
      </c>
    </row>
    <row r="27" spans="1:8" ht="19.5" thickTop="1" thickBot="1" x14ac:dyDescent="0.3">
      <c r="A27" s="13" t="s">
        <v>17</v>
      </c>
      <c r="B27" s="14">
        <f>SUM(B26+B12)</f>
        <v>233.3333333333334</v>
      </c>
      <c r="C27" s="15">
        <f>SUM(B27*C4)</f>
        <v>2450000.0000000005</v>
      </c>
      <c r="D27" s="14">
        <f>SUM(D26,D12)</f>
        <v>503.99999999999994</v>
      </c>
      <c r="E27" s="15">
        <f>SUM(D27)*C4</f>
        <v>5291999.9999999991</v>
      </c>
      <c r="F27" s="15">
        <f t="shared" si="1"/>
        <v>7742000</v>
      </c>
      <c r="G27" s="15">
        <f t="shared" si="2"/>
        <v>2000000</v>
      </c>
      <c r="H27" s="16">
        <f t="shared" si="0"/>
        <v>-5742000</v>
      </c>
    </row>
    <row r="28" spans="1:8" ht="19.5" thickTop="1" thickBot="1" x14ac:dyDescent="0.3">
      <c r="A28" s="13" t="s">
        <v>18</v>
      </c>
      <c r="B28" s="14">
        <f>SUM(B27+B12)</f>
        <v>247.91666666666674</v>
      </c>
      <c r="C28" s="15">
        <f>SUM(B28*C4)</f>
        <v>2603125.0000000009</v>
      </c>
      <c r="D28" s="14">
        <f>SUM(D27,D12)</f>
        <v>535.49999999999989</v>
      </c>
      <c r="E28" s="15">
        <f>SUM(D28)*C4</f>
        <v>5622749.9999999991</v>
      </c>
      <c r="F28" s="15">
        <f t="shared" si="1"/>
        <v>8225875</v>
      </c>
      <c r="G28" s="15">
        <f t="shared" si="2"/>
        <v>2000000</v>
      </c>
      <c r="H28" s="16">
        <f t="shared" si="0"/>
        <v>-6225875</v>
      </c>
    </row>
    <row r="29" spans="1:8" ht="19.5" thickTop="1" thickBot="1" x14ac:dyDescent="0.3">
      <c r="A29" s="13" t="s">
        <v>19</v>
      </c>
      <c r="B29" s="14">
        <f>SUM(B28+B12)</f>
        <v>262.50000000000006</v>
      </c>
      <c r="C29" s="15">
        <f>SUM(B29*C4)</f>
        <v>2756250.0000000005</v>
      </c>
      <c r="D29" s="14">
        <f>SUM(D28,D12)</f>
        <v>566.99999999999989</v>
      </c>
      <c r="E29" s="15">
        <f>SUM(D29)*C4</f>
        <v>5953499.9999999991</v>
      </c>
      <c r="F29" s="15">
        <f t="shared" si="1"/>
        <v>8709750</v>
      </c>
      <c r="G29" s="15">
        <f t="shared" si="2"/>
        <v>2000000</v>
      </c>
      <c r="H29" s="16">
        <f t="shared" si="0"/>
        <v>-6709750</v>
      </c>
    </row>
    <row r="30" spans="1:8" ht="19.5" thickTop="1" thickBot="1" x14ac:dyDescent="0.3">
      <c r="A30" s="13" t="s">
        <v>20</v>
      </c>
      <c r="B30" s="14">
        <f>SUM(B29+B12)</f>
        <v>277.08333333333337</v>
      </c>
      <c r="C30" s="15">
        <f>SUM(B30*C4)</f>
        <v>2909375.0000000005</v>
      </c>
      <c r="D30" s="14">
        <f>SUM(D29,D12)</f>
        <v>598.49999999999989</v>
      </c>
      <c r="E30" s="15">
        <f>SUM(D30)*C4</f>
        <v>6284249.9999999991</v>
      </c>
      <c r="F30" s="15">
        <f t="shared" si="1"/>
        <v>9193625</v>
      </c>
      <c r="G30" s="15">
        <f t="shared" si="2"/>
        <v>2000000</v>
      </c>
      <c r="H30" s="16">
        <f t="shared" si="0"/>
        <v>-7193625</v>
      </c>
    </row>
    <row r="31" spans="1:8" ht="19.5" thickTop="1" thickBot="1" x14ac:dyDescent="0.3">
      <c r="A31" s="13" t="s">
        <v>21</v>
      </c>
      <c r="B31" s="14">
        <f>SUM(B30+B12)</f>
        <v>291.66666666666669</v>
      </c>
      <c r="C31" s="15">
        <f>SUM(B31*C4)</f>
        <v>3062500</v>
      </c>
      <c r="D31" s="14">
        <f>SUM(D30,D12)</f>
        <v>629.99999999999989</v>
      </c>
      <c r="E31" s="15">
        <f>SUM(D31)*C4</f>
        <v>6614999.9999999991</v>
      </c>
      <c r="F31" s="15">
        <f t="shared" si="1"/>
        <v>9677500</v>
      </c>
      <c r="G31" s="15">
        <f t="shared" si="2"/>
        <v>2000000</v>
      </c>
      <c r="H31" s="16">
        <f t="shared" si="0"/>
        <v>-7677500</v>
      </c>
    </row>
    <row r="32" spans="1:8" ht="19.5" thickTop="1" thickBot="1" x14ac:dyDescent="0.3">
      <c r="A32" s="13" t="s">
        <v>22</v>
      </c>
      <c r="B32" s="14">
        <f>SUM(B31+B12)</f>
        <v>306.25</v>
      </c>
      <c r="C32" s="15">
        <f>SUM(B32*C4)</f>
        <v>3215625</v>
      </c>
      <c r="D32" s="14">
        <f>SUM(D31,D12)</f>
        <v>661.49999999999989</v>
      </c>
      <c r="E32" s="15">
        <f>SUM(D32)*C4</f>
        <v>6945749.9999999991</v>
      </c>
      <c r="F32" s="15">
        <f t="shared" si="1"/>
        <v>10161375</v>
      </c>
      <c r="G32" s="15">
        <f t="shared" si="2"/>
        <v>2000000</v>
      </c>
      <c r="H32" s="16">
        <f t="shared" si="0"/>
        <v>-8161375</v>
      </c>
    </row>
    <row r="33" spans="1:8" ht="19.5" thickTop="1" thickBot="1" x14ac:dyDescent="0.3">
      <c r="A33" s="13" t="s">
        <v>23</v>
      </c>
      <c r="B33" s="14">
        <f>SUM(B32+B12)</f>
        <v>320.83333333333331</v>
      </c>
      <c r="C33" s="15">
        <f>SUM(B33*C4)</f>
        <v>3368750</v>
      </c>
      <c r="D33" s="14">
        <f>SUM(D32,D12)</f>
        <v>692.99999999999989</v>
      </c>
      <c r="E33" s="15">
        <f>SUM(D33)*C4</f>
        <v>7276499.9999999991</v>
      </c>
      <c r="F33" s="15">
        <f t="shared" si="1"/>
        <v>10645250</v>
      </c>
      <c r="G33" s="15">
        <f t="shared" si="2"/>
        <v>2000000</v>
      </c>
      <c r="H33" s="16">
        <f t="shared" si="0"/>
        <v>-8645250</v>
      </c>
    </row>
    <row r="34" spans="1:8" ht="19.5" thickTop="1" thickBot="1" x14ac:dyDescent="0.3">
      <c r="A34" s="13" t="s">
        <v>24</v>
      </c>
      <c r="B34" s="14">
        <f>SUM(B33+B12)</f>
        <v>335.41666666666663</v>
      </c>
      <c r="C34" s="15">
        <f>SUM(B34*C4)</f>
        <v>3521874.9999999995</v>
      </c>
      <c r="D34" s="14">
        <f>SUM(D33,D12)</f>
        <v>724.49999999999989</v>
      </c>
      <c r="E34" s="15">
        <f>SUM(D34)*C4</f>
        <v>7607249.9999999991</v>
      </c>
      <c r="F34" s="15">
        <f t="shared" si="1"/>
        <v>11129124.999999998</v>
      </c>
      <c r="G34" s="15">
        <f t="shared" si="2"/>
        <v>2000000</v>
      </c>
      <c r="H34" s="16">
        <f t="shared" si="0"/>
        <v>-9129124.9999999981</v>
      </c>
    </row>
    <row r="35" spans="1:8" ht="18.75" thickTop="1" x14ac:dyDescent="0.25">
      <c r="A35" s="17" t="s">
        <v>25</v>
      </c>
      <c r="B35" s="18">
        <f>SUM(B34+B12)</f>
        <v>349.99999999999994</v>
      </c>
      <c r="C35" s="19">
        <f>SUM(B35*C4)</f>
        <v>3674999.9999999995</v>
      </c>
      <c r="D35" s="18">
        <f>SUM(D34,D12)</f>
        <v>755.99999999999989</v>
      </c>
      <c r="E35" s="19">
        <f>SUM(D35)*C4</f>
        <v>7937999.9999999991</v>
      </c>
      <c r="F35" s="19">
        <f t="shared" si="1"/>
        <v>11612999.999999998</v>
      </c>
      <c r="G35" s="19">
        <f>SUM(G34)</f>
        <v>2000000</v>
      </c>
      <c r="H35" s="20">
        <f t="shared" si="0"/>
        <v>-9612999.9999999981</v>
      </c>
    </row>
    <row r="36" spans="1:8" x14ac:dyDescent="0.25">
      <c r="A36" s="10"/>
      <c r="B36" s="10"/>
      <c r="C36" s="10"/>
      <c r="D36" s="10"/>
      <c r="E36" s="10"/>
      <c r="F36" s="10"/>
      <c r="G36" s="10"/>
      <c r="H36" s="10"/>
    </row>
  </sheetData>
  <sheetProtection selectLockedCells="1"/>
  <mergeCells count="11">
    <mergeCell ref="N3:P3"/>
    <mergeCell ref="N4:P8"/>
    <mergeCell ref="I1:L1048576"/>
    <mergeCell ref="C4:C8"/>
    <mergeCell ref="D4:D8"/>
    <mergeCell ref="F4:F8"/>
    <mergeCell ref="A1:D2"/>
    <mergeCell ref="E1:H2"/>
    <mergeCell ref="A4:A8"/>
    <mergeCell ref="B4:B8"/>
    <mergeCell ref="G5:H8"/>
  </mergeCells>
  <phoneticPr fontId="1" type="noConversion"/>
  <pageMargins left="0.7" right="0.7" top="0.75" bottom="0.75" header="0.3" footer="0.3"/>
  <pageSetup orientation="portrait" horizontalDpi="360" verticalDpi="360" r:id="rId1"/>
  <legacy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0"/>
  <sheetViews>
    <sheetView workbookViewId="0">
      <selection activeCell="B4" sqref="B4"/>
    </sheetView>
  </sheetViews>
  <sheetFormatPr baseColWidth="10" defaultRowHeight="15" x14ac:dyDescent="0.25"/>
  <cols>
    <col min="2" max="2" width="26" customWidth="1"/>
    <col min="3" max="3" width="22.28515625" customWidth="1"/>
    <col min="4" max="4" width="20.7109375" customWidth="1"/>
    <col min="5" max="5" width="17.140625" customWidth="1"/>
    <col min="6" max="6" width="23.28515625" customWidth="1"/>
    <col min="7" max="7" width="29.7109375" customWidth="1"/>
    <col min="8" max="8" width="26.28515625" bestFit="1" customWidth="1"/>
    <col min="9" max="9" width="28.28515625" bestFit="1" customWidth="1"/>
    <col min="10" max="10" width="35.42578125" bestFit="1" customWidth="1"/>
  </cols>
  <sheetData>
    <row r="1" spans="1:12" ht="15.75" thickBot="1" x14ac:dyDescent="0.3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ht="15.75" thickBot="1" x14ac:dyDescent="0.3">
      <c r="A2" s="5" t="s">
        <v>30</v>
      </c>
      <c r="B2" s="75" t="s">
        <v>0</v>
      </c>
      <c r="C2" s="76"/>
      <c r="D2" s="5" t="s">
        <v>35</v>
      </c>
      <c r="E2" s="75" t="s">
        <v>1</v>
      </c>
      <c r="F2" s="76"/>
      <c r="G2" s="5" t="s">
        <v>28</v>
      </c>
      <c r="H2" s="5" t="s">
        <v>31</v>
      </c>
      <c r="I2" s="5" t="s">
        <v>32</v>
      </c>
      <c r="J2" s="5" t="s">
        <v>43</v>
      </c>
      <c r="K2" s="4"/>
      <c r="L2" s="4"/>
    </row>
    <row r="3" spans="1:12" ht="15.75" thickBot="1" x14ac:dyDescent="0.3">
      <c r="A3" s="6">
        <v>45869</v>
      </c>
      <c r="B3" s="77">
        <v>1000</v>
      </c>
      <c r="C3" s="78"/>
      <c r="D3" s="7">
        <v>10500</v>
      </c>
      <c r="E3" s="77">
        <f>B3*35%</f>
        <v>350</v>
      </c>
      <c r="F3" s="78"/>
      <c r="G3" s="7">
        <v>100</v>
      </c>
      <c r="H3" s="7">
        <v>4500</v>
      </c>
      <c r="I3" s="7">
        <v>3500</v>
      </c>
      <c r="J3" s="7">
        <v>5</v>
      </c>
      <c r="K3" s="4"/>
      <c r="L3" s="4"/>
    </row>
    <row r="4" spans="1:12" ht="15.75" thickBot="1" x14ac:dyDescent="0.3">
      <c r="A4" s="8"/>
      <c r="B4" s="8"/>
      <c r="C4" s="8"/>
      <c r="D4" s="8"/>
      <c r="E4" s="8"/>
      <c r="F4" s="8"/>
      <c r="G4" s="7">
        <v>12150</v>
      </c>
      <c r="H4" s="7">
        <v>50</v>
      </c>
      <c r="I4" s="7">
        <v>50</v>
      </c>
      <c r="J4" s="8"/>
      <c r="K4" s="4"/>
      <c r="L4" s="4"/>
    </row>
    <row r="5" spans="1:12" x14ac:dyDescent="0.25">
      <c r="A5" s="3"/>
      <c r="B5" s="3"/>
      <c r="C5" s="3"/>
      <c r="D5" s="3"/>
      <c r="E5" s="3"/>
      <c r="F5" s="3"/>
      <c r="G5" s="3"/>
      <c r="H5" s="3"/>
      <c r="I5" s="3"/>
      <c r="J5" s="3"/>
    </row>
    <row r="6" spans="1:12" x14ac:dyDescent="0.25">
      <c r="A6" t="s">
        <v>26</v>
      </c>
      <c r="B6" t="s">
        <v>27</v>
      </c>
      <c r="C6" t="s">
        <v>29</v>
      </c>
      <c r="D6" t="s">
        <v>34</v>
      </c>
      <c r="E6" t="s">
        <v>28</v>
      </c>
      <c r="F6" t="s">
        <v>31</v>
      </c>
      <c r="G6" t="s">
        <v>32</v>
      </c>
    </row>
    <row r="7" spans="1:12" x14ac:dyDescent="0.25">
      <c r="A7" t="s">
        <v>2</v>
      </c>
      <c r="B7" s="9">
        <f>SUM(E3/24)</f>
        <v>14.583333333333334</v>
      </c>
      <c r="C7" s="9">
        <f>SUM(B7*D3)</f>
        <v>153125</v>
      </c>
      <c r="D7" s="9">
        <f>SUM(J3*D3)</f>
        <v>52500</v>
      </c>
    </row>
    <row r="8" spans="1:12" x14ac:dyDescent="0.25">
      <c r="A8" t="s">
        <v>3</v>
      </c>
      <c r="B8" s="9">
        <f>SUM(B7*2)</f>
        <v>29.166666666666668</v>
      </c>
      <c r="C8" s="9">
        <f>SUM(B8*D3)</f>
        <v>306250</v>
      </c>
      <c r="D8" s="9"/>
    </row>
    <row r="9" spans="1:12" x14ac:dyDescent="0.25">
      <c r="A9" t="s">
        <v>4</v>
      </c>
      <c r="B9" s="9">
        <f>SUM(B8+B7)</f>
        <v>43.75</v>
      </c>
      <c r="C9" s="9">
        <f>SUM(B9*D3)</f>
        <v>459375</v>
      </c>
      <c r="D9" s="9"/>
    </row>
    <row r="10" spans="1:12" x14ac:dyDescent="0.25">
      <c r="A10" t="s">
        <v>5</v>
      </c>
      <c r="B10" s="9">
        <f>SUM(B9+B7)</f>
        <v>58.333333333333336</v>
      </c>
      <c r="C10" s="9">
        <f>SUM(B10*D3)</f>
        <v>612500</v>
      </c>
      <c r="D10" s="9"/>
    </row>
    <row r="11" spans="1:12" x14ac:dyDescent="0.25">
      <c r="A11" t="s">
        <v>6</v>
      </c>
      <c r="B11" s="9">
        <f>SUM(B10+B7)</f>
        <v>72.916666666666671</v>
      </c>
      <c r="C11" s="9">
        <f>SUM(B11*D3)</f>
        <v>765625</v>
      </c>
      <c r="D11" s="9"/>
    </row>
    <row r="12" spans="1:12" x14ac:dyDescent="0.25">
      <c r="A12" t="s">
        <v>7</v>
      </c>
      <c r="B12" s="9">
        <f>SUM(B11+B7)</f>
        <v>87.5</v>
      </c>
      <c r="C12" s="9">
        <f>SUM(B12*D3)</f>
        <v>918750</v>
      </c>
      <c r="D12" s="9"/>
    </row>
    <row r="13" spans="1:12" x14ac:dyDescent="0.25">
      <c r="A13" t="s">
        <v>8</v>
      </c>
      <c r="B13" s="9">
        <f>SUM(B12+B7)</f>
        <v>102.08333333333333</v>
      </c>
      <c r="C13" s="9">
        <f>SUM(B13*D3)</f>
        <v>1071875</v>
      </c>
      <c r="D13" s="9"/>
    </row>
    <row r="14" spans="1:12" x14ac:dyDescent="0.25">
      <c r="A14" t="s">
        <v>9</v>
      </c>
      <c r="B14" s="9">
        <f>SUM(B13+B7)</f>
        <v>116.66666666666666</v>
      </c>
      <c r="C14" s="9">
        <f>SUM(B14*D3)</f>
        <v>1225000</v>
      </c>
      <c r="D14" s="9"/>
    </row>
    <row r="15" spans="1:12" x14ac:dyDescent="0.25">
      <c r="A15" t="s">
        <v>10</v>
      </c>
      <c r="B15" s="9">
        <f>SUM(B14+B7)</f>
        <v>131.25</v>
      </c>
      <c r="C15" s="9">
        <f>SUM(B15*D3)</f>
        <v>1378125</v>
      </c>
      <c r="D15" s="9"/>
    </row>
    <row r="16" spans="1:12" x14ac:dyDescent="0.25">
      <c r="A16" t="s">
        <v>11</v>
      </c>
      <c r="B16" s="9">
        <f>SUM(B15+B7)</f>
        <v>145.83333333333334</v>
      </c>
      <c r="C16" s="9">
        <f>SUM(B16*D3)</f>
        <v>1531250</v>
      </c>
      <c r="D16" s="9"/>
    </row>
    <row r="17" spans="1:4" x14ac:dyDescent="0.25">
      <c r="A17" t="s">
        <v>12</v>
      </c>
      <c r="B17" s="9">
        <f>SUM(B16+B7)</f>
        <v>160.41666666666669</v>
      </c>
      <c r="C17" s="9">
        <f>SUM(B17*D3)</f>
        <v>1684375.0000000002</v>
      </c>
      <c r="D17" s="9"/>
    </row>
    <row r="18" spans="1:4" x14ac:dyDescent="0.25">
      <c r="A18" t="s">
        <v>13</v>
      </c>
      <c r="B18" s="9">
        <f>SUM(B17+B7)</f>
        <v>175.00000000000003</v>
      </c>
      <c r="C18" s="9">
        <f>SUM(B18*D3)</f>
        <v>1837500.0000000002</v>
      </c>
      <c r="D18" s="9"/>
    </row>
    <row r="19" spans="1:4" x14ac:dyDescent="0.25">
      <c r="A19" t="s">
        <v>14</v>
      </c>
      <c r="B19" s="9">
        <f>SUM(B18+B7)</f>
        <v>189.58333333333337</v>
      </c>
      <c r="C19" s="9">
        <f>SUM(B19*D3)</f>
        <v>1990625.0000000005</v>
      </c>
      <c r="D19" s="9"/>
    </row>
    <row r="20" spans="1:4" x14ac:dyDescent="0.25">
      <c r="A20" t="s">
        <v>15</v>
      </c>
      <c r="B20" s="9">
        <f>SUM(B19+B7)</f>
        <v>204.16666666666671</v>
      </c>
      <c r="C20" s="9">
        <f>SUM(B20*D3)</f>
        <v>2143750.0000000005</v>
      </c>
      <c r="D20" s="9"/>
    </row>
    <row r="21" spans="1:4" x14ac:dyDescent="0.25">
      <c r="A21" t="s">
        <v>16</v>
      </c>
      <c r="B21" s="9">
        <f>SUM(B20+B7)</f>
        <v>218.75000000000006</v>
      </c>
      <c r="C21" s="9">
        <f>SUM(B21*D3)</f>
        <v>2296875.0000000005</v>
      </c>
      <c r="D21" s="9"/>
    </row>
    <row r="22" spans="1:4" x14ac:dyDescent="0.25">
      <c r="A22" t="s">
        <v>17</v>
      </c>
      <c r="B22" s="9">
        <f>SUM(B21+B7)</f>
        <v>233.3333333333334</v>
      </c>
      <c r="C22" s="9">
        <f>SUM(B22*D3)</f>
        <v>2450000.0000000005</v>
      </c>
      <c r="D22" s="9"/>
    </row>
    <row r="23" spans="1:4" x14ac:dyDescent="0.25">
      <c r="A23" t="s">
        <v>18</v>
      </c>
      <c r="B23" s="9">
        <f>SUM(B22+B7)</f>
        <v>247.91666666666674</v>
      </c>
      <c r="C23" s="9">
        <f>SUM(B23*D3)</f>
        <v>2603125.0000000009</v>
      </c>
      <c r="D23" s="9"/>
    </row>
    <row r="24" spans="1:4" x14ac:dyDescent="0.25">
      <c r="A24" t="s">
        <v>19</v>
      </c>
      <c r="B24" s="9">
        <f>SUM(B23+B7)</f>
        <v>262.50000000000006</v>
      </c>
      <c r="C24" s="9">
        <f>SUM(B24*D3)</f>
        <v>2756250.0000000005</v>
      </c>
      <c r="D24" s="9"/>
    </row>
    <row r="25" spans="1:4" x14ac:dyDescent="0.25">
      <c r="A25" t="s">
        <v>20</v>
      </c>
      <c r="B25" s="9">
        <f>SUM(B24+B7)</f>
        <v>277.08333333333337</v>
      </c>
      <c r="C25" s="9">
        <f>SUM(B25*D3)</f>
        <v>2909375.0000000005</v>
      </c>
      <c r="D25" s="9"/>
    </row>
    <row r="26" spans="1:4" x14ac:dyDescent="0.25">
      <c r="A26" t="s">
        <v>21</v>
      </c>
      <c r="B26" s="9">
        <f>SUM(B25+B7)</f>
        <v>291.66666666666669</v>
      </c>
      <c r="C26" s="9">
        <f>SUM(B26*D3)</f>
        <v>3062500</v>
      </c>
      <c r="D26" s="9"/>
    </row>
    <row r="27" spans="1:4" x14ac:dyDescent="0.25">
      <c r="A27" t="s">
        <v>22</v>
      </c>
      <c r="B27" s="9">
        <f>SUM(B26+B7)</f>
        <v>306.25</v>
      </c>
      <c r="C27" s="9">
        <f>SUM(B27*D3)</f>
        <v>3215625</v>
      </c>
      <c r="D27" s="9"/>
    </row>
    <row r="28" spans="1:4" x14ac:dyDescent="0.25">
      <c r="A28" t="s">
        <v>23</v>
      </c>
      <c r="B28" s="9">
        <f>SUM(B27+B7)</f>
        <v>320.83333333333331</v>
      </c>
      <c r="C28" s="9">
        <f>SUM(B28*D3)</f>
        <v>3368750</v>
      </c>
      <c r="D28" s="9"/>
    </row>
    <row r="29" spans="1:4" x14ac:dyDescent="0.25">
      <c r="A29" t="s">
        <v>24</v>
      </c>
      <c r="B29" s="9">
        <f>SUM(B28+B7)</f>
        <v>335.41666666666663</v>
      </c>
      <c r="C29" s="9">
        <f>SUM(B29*D3)</f>
        <v>3521874.9999999995</v>
      </c>
      <c r="D29" s="9"/>
    </row>
    <row r="30" spans="1:4" x14ac:dyDescent="0.25">
      <c r="A30" t="s">
        <v>25</v>
      </c>
      <c r="B30" s="9">
        <f>SUM(B29+B7)</f>
        <v>349.99999999999994</v>
      </c>
      <c r="C30" s="9">
        <f>SUM(B30*D3)</f>
        <v>3674999.9999999995</v>
      </c>
      <c r="D30" s="9"/>
    </row>
  </sheetData>
  <sheetProtection algorithmName="SHA-512" hashValue="iQtljIVOWGnnL52JkKHJDzRXhBmqsqikQL5lYApoopeWUGJC2SyyS1SHdUWGWKE17pSs8cUgS4NQO2NMK6ZK8g==" saltValue="a+xvlY99cB8msSqCjtVVSg==" spinCount="100000" sheet="1" objects="1" scenarios="1"/>
  <mergeCells count="4">
    <mergeCell ref="B2:C2"/>
    <mergeCell ref="B3:C3"/>
    <mergeCell ref="E2:F2"/>
    <mergeCell ref="E3:F3"/>
  </mergeCells>
  <pageMargins left="0.7" right="0.7" top="0.75" bottom="0.75" header="0.3" footer="0.3"/>
  <pageSetup orientation="portrait" horizontalDpi="360" verticalDpi="36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proyeccion basica</vt:lpstr>
      <vt:lpstr>proyeccion premium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facundo morcos</dc:creator>
  <cp:lastModifiedBy>Admin</cp:lastModifiedBy>
  <dcterms:created xsi:type="dcterms:W3CDTF">2025-07-17T11:41:24Z</dcterms:created>
  <dcterms:modified xsi:type="dcterms:W3CDTF">2025-07-31T13:46:08Z</dcterms:modified>
</cp:coreProperties>
</file>